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30 Rekenmodel\2021\"/>
    </mc:Choice>
  </mc:AlternateContent>
  <workbookProtection workbookAlgorithmName="SHA-512" workbookHashValue="qb1xZG7JQvVc/uz+m+vhDflDNLB3Ylnd8IDlekhOXNAMOF9fUu4kDCYRPlBJMn0fFrrs3V/8z+6SOzMgUnoyQQ==" workbookSaltValue="8CYkg8EUTqnAxoJsqjU5bA==" workbookSpinCount="100000" lockStructure="1"/>
  <bookViews>
    <workbookView xWindow="-15" yWindow="6165" windowWidth="25230" windowHeight="6225"/>
  </bookViews>
  <sheets>
    <sheet name="Voorbeeldberekening" sheetId="4" r:id="rId1"/>
    <sheet name="Tabel 2021 52 weken" sheetId="8" state="hidden" r:id="rId2"/>
    <sheet name="Tabel 2021 48 weken" sheetId="12" state="hidden" r:id="rId3"/>
    <sheet name="Tabel 2021 40 weken" sheetId="13" state="hidden" r:id="rId4"/>
    <sheet name="Flexibel 2021" sheetId="15" state="hidden" r:id="rId5"/>
  </sheets>
  <definedNames>
    <definedName name="_xlnm.Print_Area" localSheetId="0">Voorbeeldberekening!$A$1:$J$57</definedName>
    <definedName name="Opvangvorm">#REF!</definedName>
    <definedName name="Scholen">#REF!</definedName>
  </definedNames>
  <calcPr calcId="162913"/>
</workbook>
</file>

<file path=xl/calcChain.xml><?xml version="1.0" encoding="utf-8"?>
<calcChain xmlns="http://schemas.openxmlformats.org/spreadsheetml/2006/main">
  <c r="E16" i="4" l="1"/>
  <c r="E11" i="4"/>
  <c r="G43" i="4" l="1"/>
  <c r="F43" i="4"/>
  <c r="E43" i="4"/>
  <c r="A33" i="15" l="1"/>
  <c r="B33" i="15"/>
  <c r="A34" i="15"/>
  <c r="B34" i="15"/>
  <c r="A35" i="15"/>
  <c r="B35" i="15"/>
  <c r="A36" i="15"/>
  <c r="B36" i="15"/>
  <c r="A37" i="15"/>
  <c r="B37" i="15"/>
  <c r="A38" i="15"/>
  <c r="B38" i="15"/>
  <c r="A39" i="15"/>
  <c r="B39" i="15"/>
  <c r="A40" i="15"/>
  <c r="B40" i="15"/>
  <c r="A41" i="15"/>
  <c r="B41" i="15"/>
  <c r="A42" i="15"/>
  <c r="B42" i="15"/>
  <c r="A43" i="15"/>
  <c r="B43" i="15"/>
  <c r="A44" i="15"/>
  <c r="B44" i="15"/>
  <c r="A45" i="15"/>
  <c r="B45" i="15"/>
  <c r="A46" i="15"/>
  <c r="B46" i="15"/>
  <c r="A47" i="15"/>
  <c r="B47" i="15"/>
  <c r="A48" i="15"/>
  <c r="B48" i="15"/>
  <c r="A49" i="15"/>
  <c r="B49" i="15"/>
  <c r="A50" i="15"/>
  <c r="B50" i="15"/>
  <c r="A51" i="15"/>
  <c r="B51" i="15"/>
  <c r="A52" i="15"/>
  <c r="B52" i="15"/>
  <c r="A53" i="15"/>
  <c r="B53" i="15"/>
  <c r="A54" i="15"/>
  <c r="B54" i="15"/>
  <c r="A55" i="15"/>
  <c r="B55" i="15"/>
  <c r="A56" i="15"/>
  <c r="B56" i="15"/>
  <c r="A57" i="15"/>
  <c r="B57" i="15"/>
  <c r="A58" i="15"/>
  <c r="B58" i="15"/>
  <c r="A59" i="15"/>
  <c r="B59" i="15"/>
  <c r="A60" i="15"/>
  <c r="B60" i="15"/>
  <c r="A61" i="15"/>
  <c r="B61" i="15"/>
  <c r="A62" i="15"/>
  <c r="B62" i="15"/>
  <c r="A63" i="15"/>
  <c r="B63" i="15"/>
  <c r="A64" i="15"/>
  <c r="B64" i="15"/>
  <c r="A65" i="15"/>
  <c r="B65" i="15"/>
  <c r="A66" i="15"/>
  <c r="B66" i="15"/>
  <c r="A67" i="15"/>
  <c r="B67" i="15"/>
  <c r="A68" i="15"/>
  <c r="B68" i="15"/>
  <c r="A69" i="15"/>
  <c r="B69" i="15"/>
  <c r="A70" i="15"/>
  <c r="B70" i="15"/>
  <c r="A71" i="15"/>
  <c r="B71" i="15"/>
  <c r="A72" i="15"/>
  <c r="B72" i="15"/>
  <c r="A73" i="15"/>
  <c r="B73" i="15"/>
  <c r="A74" i="15"/>
  <c r="B74" i="15"/>
  <c r="A75" i="15"/>
  <c r="B75" i="15"/>
  <c r="A76" i="15"/>
  <c r="B76" i="15"/>
  <c r="A77" i="15"/>
  <c r="B77" i="15"/>
  <c r="A78" i="15"/>
  <c r="B78" i="15"/>
  <c r="A79" i="15"/>
  <c r="B79" i="15"/>
  <c r="A80" i="15"/>
  <c r="B80" i="15"/>
  <c r="A81" i="15"/>
  <c r="B81" i="15"/>
  <c r="A82" i="15"/>
  <c r="B82" i="15"/>
  <c r="A83" i="15"/>
  <c r="B83" i="15"/>
  <c r="A84" i="15"/>
  <c r="B84" i="15"/>
  <c r="A85" i="15"/>
  <c r="B85" i="15"/>
  <c r="A86" i="15"/>
  <c r="B86" i="15"/>
  <c r="A87" i="15"/>
  <c r="B87" i="15"/>
  <c r="A88" i="15"/>
  <c r="B88" i="15"/>
  <c r="A89" i="15"/>
  <c r="B89" i="15"/>
  <c r="A90" i="15"/>
  <c r="B90" i="15"/>
  <c r="A91" i="15"/>
  <c r="B91" i="15"/>
  <c r="A92" i="15"/>
  <c r="B92" i="15"/>
  <c r="A93" i="15"/>
  <c r="B93" i="15"/>
  <c r="A94" i="15"/>
  <c r="B94" i="15"/>
  <c r="A95" i="15"/>
  <c r="B95" i="15"/>
  <c r="A96" i="15"/>
  <c r="B96" i="15"/>
  <c r="A97" i="15"/>
  <c r="B97" i="15"/>
  <c r="A98" i="15"/>
  <c r="B98" i="15"/>
  <c r="A99" i="15"/>
  <c r="B99" i="15"/>
  <c r="A100" i="15"/>
  <c r="B100" i="15"/>
  <c r="A101" i="15"/>
  <c r="B101" i="15"/>
  <c r="B27" i="8" l="1"/>
  <c r="A33" i="13"/>
  <c r="B33" i="13"/>
  <c r="D33" i="13"/>
  <c r="A34" i="13"/>
  <c r="B34" i="13"/>
  <c r="D34" i="13"/>
  <c r="A35" i="13"/>
  <c r="B35" i="13"/>
  <c r="D35" i="13"/>
  <c r="A36" i="13"/>
  <c r="B36" i="13"/>
  <c r="D36" i="13"/>
  <c r="A37" i="13"/>
  <c r="B37" i="13"/>
  <c r="D37" i="13"/>
  <c r="A38" i="13"/>
  <c r="B38" i="13"/>
  <c r="D38" i="13"/>
  <c r="A39" i="13"/>
  <c r="B39" i="13"/>
  <c r="D39" i="13"/>
  <c r="A40" i="13"/>
  <c r="B40" i="13"/>
  <c r="D40" i="13"/>
  <c r="A41" i="13"/>
  <c r="B41" i="13"/>
  <c r="D41" i="13"/>
  <c r="A42" i="13"/>
  <c r="B42" i="13"/>
  <c r="D42" i="13"/>
  <c r="A43" i="13"/>
  <c r="B43" i="13"/>
  <c r="D43" i="13"/>
  <c r="A44" i="13"/>
  <c r="B44" i="13"/>
  <c r="D44" i="13"/>
  <c r="A45" i="13"/>
  <c r="B45" i="13"/>
  <c r="D45" i="13"/>
  <c r="A46" i="13"/>
  <c r="B46" i="13"/>
  <c r="D46" i="13"/>
  <c r="A47" i="13"/>
  <c r="B47" i="13"/>
  <c r="D47" i="13"/>
  <c r="A48" i="13"/>
  <c r="B48" i="13"/>
  <c r="D48" i="13"/>
  <c r="A49" i="13"/>
  <c r="B49" i="13"/>
  <c r="D49" i="13"/>
  <c r="A50" i="13"/>
  <c r="B50" i="13"/>
  <c r="D50" i="13"/>
  <c r="A51" i="13"/>
  <c r="B51" i="13"/>
  <c r="D51" i="13"/>
  <c r="A52" i="13"/>
  <c r="B52" i="13"/>
  <c r="D52" i="13"/>
  <c r="A53" i="13"/>
  <c r="B53" i="13"/>
  <c r="D53" i="13"/>
  <c r="A54" i="13"/>
  <c r="B54" i="13"/>
  <c r="D54" i="13"/>
  <c r="A55" i="13"/>
  <c r="B55" i="13"/>
  <c r="D55" i="13"/>
  <c r="A56" i="13"/>
  <c r="B56" i="13"/>
  <c r="D56" i="13"/>
  <c r="A57" i="13"/>
  <c r="B57" i="13"/>
  <c r="D57" i="13"/>
  <c r="A58" i="13"/>
  <c r="B58" i="13"/>
  <c r="D58" i="13"/>
  <c r="A59" i="13"/>
  <c r="B59" i="13"/>
  <c r="D59" i="13"/>
  <c r="A60" i="13"/>
  <c r="B60" i="13"/>
  <c r="D60" i="13"/>
  <c r="A61" i="13"/>
  <c r="B61" i="13"/>
  <c r="D61" i="13"/>
  <c r="A62" i="13"/>
  <c r="B62" i="13"/>
  <c r="D62" i="13"/>
  <c r="A63" i="13"/>
  <c r="B63" i="13"/>
  <c r="D63" i="13"/>
  <c r="A64" i="13"/>
  <c r="B64" i="13"/>
  <c r="D64" i="13"/>
  <c r="A65" i="13"/>
  <c r="B65" i="13"/>
  <c r="D65" i="13"/>
  <c r="A66" i="13"/>
  <c r="B66" i="13"/>
  <c r="D66" i="13"/>
  <c r="A67" i="13"/>
  <c r="B67" i="13"/>
  <c r="D67" i="13"/>
  <c r="A68" i="13"/>
  <c r="B68" i="13"/>
  <c r="D68" i="13"/>
  <c r="A69" i="13"/>
  <c r="B69" i="13"/>
  <c r="D69" i="13"/>
  <c r="A70" i="13"/>
  <c r="B70" i="13"/>
  <c r="D70" i="13"/>
  <c r="A71" i="13"/>
  <c r="B71" i="13"/>
  <c r="D71" i="13"/>
  <c r="A72" i="13"/>
  <c r="B72" i="13"/>
  <c r="D72" i="13"/>
  <c r="A73" i="13"/>
  <c r="B73" i="13"/>
  <c r="D73" i="13"/>
  <c r="A74" i="13"/>
  <c r="B74" i="13"/>
  <c r="D74" i="13"/>
  <c r="A75" i="13"/>
  <c r="B75" i="13"/>
  <c r="D75" i="13"/>
  <c r="A76" i="13"/>
  <c r="B76" i="13"/>
  <c r="D76" i="13"/>
  <c r="A77" i="13"/>
  <c r="B77" i="13"/>
  <c r="D77" i="13"/>
  <c r="A78" i="13"/>
  <c r="B78" i="13"/>
  <c r="D78" i="13"/>
  <c r="A79" i="13"/>
  <c r="B79" i="13"/>
  <c r="D79" i="13"/>
  <c r="A80" i="13"/>
  <c r="B80" i="13"/>
  <c r="D80" i="13"/>
  <c r="A81" i="13"/>
  <c r="B81" i="13"/>
  <c r="D81" i="13"/>
  <c r="A82" i="13"/>
  <c r="B82" i="13"/>
  <c r="D82" i="13"/>
  <c r="A83" i="13"/>
  <c r="B83" i="13"/>
  <c r="D83" i="13"/>
  <c r="A84" i="13"/>
  <c r="B84" i="13"/>
  <c r="D84" i="13"/>
  <c r="A85" i="13"/>
  <c r="B85" i="13"/>
  <c r="D85" i="13"/>
  <c r="A86" i="13"/>
  <c r="B86" i="13"/>
  <c r="D86" i="13"/>
  <c r="A87" i="13"/>
  <c r="B87" i="13"/>
  <c r="D87" i="13"/>
  <c r="A88" i="13"/>
  <c r="B88" i="13"/>
  <c r="D88" i="13"/>
  <c r="A89" i="13"/>
  <c r="B89" i="13"/>
  <c r="D89" i="13"/>
  <c r="A90" i="13"/>
  <c r="B90" i="13"/>
  <c r="D90" i="13"/>
  <c r="A91" i="13"/>
  <c r="B91" i="13"/>
  <c r="D91" i="13"/>
  <c r="A92" i="13"/>
  <c r="B92" i="13"/>
  <c r="D92" i="13"/>
  <c r="A93" i="13"/>
  <c r="B93" i="13"/>
  <c r="D93" i="13"/>
  <c r="A94" i="13"/>
  <c r="B94" i="13"/>
  <c r="D94" i="13"/>
  <c r="A95" i="13"/>
  <c r="B95" i="13"/>
  <c r="D95" i="13"/>
  <c r="A96" i="13"/>
  <c r="B96" i="13"/>
  <c r="D96" i="13"/>
  <c r="A97" i="13"/>
  <c r="B97" i="13"/>
  <c r="D97" i="13"/>
  <c r="A98" i="13"/>
  <c r="B98" i="13"/>
  <c r="D98" i="13"/>
  <c r="A99" i="13"/>
  <c r="B99" i="13"/>
  <c r="D99" i="13"/>
  <c r="A100" i="13"/>
  <c r="B100" i="13"/>
  <c r="D100" i="13"/>
  <c r="A101" i="13"/>
  <c r="B101" i="13"/>
  <c r="D101" i="13"/>
  <c r="F20" i="8"/>
  <c r="F19" i="8"/>
  <c r="C47" i="4"/>
  <c r="H35" i="8" l="1"/>
  <c r="H37" i="8"/>
  <c r="H39" i="8"/>
  <c r="H41" i="8"/>
  <c r="H43" i="8"/>
  <c r="H45" i="8"/>
  <c r="H47" i="8"/>
  <c r="H49" i="8"/>
  <c r="H51" i="8"/>
  <c r="H53" i="8"/>
  <c r="H55" i="8"/>
  <c r="H57" i="8"/>
  <c r="H59" i="8"/>
  <c r="H61" i="8"/>
  <c r="H63" i="8"/>
  <c r="H65" i="8"/>
  <c r="H67" i="8"/>
  <c r="H69" i="8"/>
  <c r="H71" i="8"/>
  <c r="H73" i="8"/>
  <c r="H75" i="8"/>
  <c r="H77" i="8"/>
  <c r="H79" i="8"/>
  <c r="H81" i="8"/>
  <c r="H83" i="8"/>
  <c r="H85" i="8"/>
  <c r="H87" i="8"/>
  <c r="H89" i="8"/>
  <c r="H91" i="8"/>
  <c r="H93" i="8"/>
  <c r="H95" i="8"/>
  <c r="H97" i="8"/>
  <c r="H99" i="8"/>
  <c r="H101" i="8"/>
  <c r="H36" i="8"/>
  <c r="H42" i="8"/>
  <c r="H48" i="8"/>
  <c r="H54" i="8"/>
  <c r="H58" i="8"/>
  <c r="H64" i="8"/>
  <c r="H70" i="8"/>
  <c r="H76" i="8"/>
  <c r="H80" i="8"/>
  <c r="H86" i="8"/>
  <c r="H94" i="8"/>
  <c r="N33" i="8"/>
  <c r="H34" i="8"/>
  <c r="H38" i="8"/>
  <c r="H40" i="8"/>
  <c r="H46" i="8"/>
  <c r="H50" i="8"/>
  <c r="H52" i="8"/>
  <c r="H56" i="8"/>
  <c r="H60" i="8"/>
  <c r="H62" i="8"/>
  <c r="H66" i="8"/>
  <c r="H68" i="8"/>
  <c r="H72" i="8"/>
  <c r="H78" i="8"/>
  <c r="H82" i="8"/>
  <c r="H84" i="8"/>
  <c r="H90" i="8"/>
  <c r="H92" i="8"/>
  <c r="H98" i="8"/>
  <c r="H100" i="8"/>
  <c r="H44" i="8"/>
  <c r="H74" i="8"/>
  <c r="H88" i="8"/>
  <c r="H96" i="8"/>
  <c r="N34" i="8"/>
  <c r="N38" i="8"/>
  <c r="N42" i="8"/>
  <c r="N46" i="8"/>
  <c r="N50" i="8"/>
  <c r="N54" i="8"/>
  <c r="N58" i="8"/>
  <c r="N62" i="8"/>
  <c r="N66" i="8"/>
  <c r="N70" i="8"/>
  <c r="N74" i="8"/>
  <c r="N78" i="8"/>
  <c r="N82" i="8"/>
  <c r="N86" i="8"/>
  <c r="N90" i="8"/>
  <c r="N94" i="8"/>
  <c r="N98" i="8"/>
  <c r="H33" i="8"/>
  <c r="N40" i="8"/>
  <c r="N56" i="8"/>
  <c r="N64" i="8"/>
  <c r="N72" i="8"/>
  <c r="N80" i="8"/>
  <c r="N88" i="8"/>
  <c r="N100" i="8"/>
  <c r="N41" i="8"/>
  <c r="N49" i="8"/>
  <c r="N57" i="8"/>
  <c r="N61" i="8"/>
  <c r="N69" i="8"/>
  <c r="N77" i="8"/>
  <c r="N85" i="8"/>
  <c r="N93" i="8"/>
  <c r="N101" i="8"/>
  <c r="N35" i="8"/>
  <c r="N39" i="8"/>
  <c r="N43" i="8"/>
  <c r="N47" i="8"/>
  <c r="N51" i="8"/>
  <c r="N55" i="8"/>
  <c r="N59" i="8"/>
  <c r="N63" i="8"/>
  <c r="N67" i="8"/>
  <c r="N71" i="8"/>
  <c r="N75" i="8"/>
  <c r="N79" i="8"/>
  <c r="N83" i="8"/>
  <c r="N87" i="8"/>
  <c r="N91" i="8"/>
  <c r="N95" i="8"/>
  <c r="N99" i="8"/>
  <c r="N36" i="8"/>
  <c r="N44" i="8"/>
  <c r="N48" i="8"/>
  <c r="N52" i="8"/>
  <c r="N60" i="8"/>
  <c r="N68" i="8"/>
  <c r="N76" i="8"/>
  <c r="N84" i="8"/>
  <c r="N92" i="8"/>
  <c r="N96" i="8"/>
  <c r="N37" i="8"/>
  <c r="N45" i="8"/>
  <c r="N53" i="8"/>
  <c r="N65" i="8"/>
  <c r="N73" i="8"/>
  <c r="N81" i="8"/>
  <c r="N89" i="8"/>
  <c r="N97" i="8"/>
  <c r="F100" i="8"/>
  <c r="F34" i="8"/>
  <c r="F36" i="8"/>
  <c r="F38" i="8"/>
  <c r="F40" i="8"/>
  <c r="F42" i="8"/>
  <c r="F44" i="8"/>
  <c r="F46" i="8"/>
  <c r="F48" i="8"/>
  <c r="F50" i="8"/>
  <c r="F52" i="8"/>
  <c r="F54" i="8"/>
  <c r="F56" i="8"/>
  <c r="F58" i="8"/>
  <c r="F60" i="8"/>
  <c r="F62" i="8"/>
  <c r="F64" i="8"/>
  <c r="F66" i="8"/>
  <c r="F68" i="8"/>
  <c r="F70" i="8"/>
  <c r="F72" i="8"/>
  <c r="F74" i="8"/>
  <c r="F76" i="8"/>
  <c r="F78" i="8"/>
  <c r="F80" i="8"/>
  <c r="F82" i="8"/>
  <c r="F84" i="8"/>
  <c r="F86" i="8"/>
  <c r="F88" i="8"/>
  <c r="F90" i="8"/>
  <c r="F92" i="8"/>
  <c r="F94" i="8"/>
  <c r="F96" i="8"/>
  <c r="F98" i="8"/>
  <c r="F35" i="8"/>
  <c r="F37" i="8"/>
  <c r="F39" i="8"/>
  <c r="F41" i="8"/>
  <c r="F43" i="8"/>
  <c r="F45" i="8"/>
  <c r="F47" i="8"/>
  <c r="F49" i="8"/>
  <c r="F51" i="8"/>
  <c r="F53" i="8"/>
  <c r="F55" i="8"/>
  <c r="F57" i="8"/>
  <c r="F59" i="8"/>
  <c r="F61" i="8"/>
  <c r="F63" i="8"/>
  <c r="F65" i="8"/>
  <c r="F67" i="8"/>
  <c r="F69" i="8"/>
  <c r="F71" i="8"/>
  <c r="F73" i="8"/>
  <c r="F75" i="8"/>
  <c r="F77" i="8"/>
  <c r="F79" i="8"/>
  <c r="F81" i="8"/>
  <c r="F83" i="8"/>
  <c r="F85" i="8"/>
  <c r="F87" i="8"/>
  <c r="F89" i="8"/>
  <c r="F91" i="8"/>
  <c r="F93" i="8"/>
  <c r="F95" i="8"/>
  <c r="F97" i="8"/>
  <c r="F99" i="8"/>
  <c r="F101" i="8"/>
  <c r="F33" i="8"/>
  <c r="D20" i="15"/>
  <c r="D19" i="15"/>
  <c r="D19" i="13"/>
  <c r="D20" i="13"/>
  <c r="F20" i="13" l="1"/>
  <c r="H97" i="13" s="1"/>
  <c r="H59" i="13"/>
  <c r="F19" i="13"/>
  <c r="F58" i="13" s="1"/>
  <c r="F19" i="15"/>
  <c r="F20" i="15"/>
  <c r="B95" i="12"/>
  <c r="B87" i="12"/>
  <c r="B79" i="12"/>
  <c r="B73" i="12"/>
  <c r="B67" i="12"/>
  <c r="B61" i="12"/>
  <c r="B55" i="12"/>
  <c r="B49" i="12"/>
  <c r="B43" i="12"/>
  <c r="B39" i="12"/>
  <c r="B35" i="12"/>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101" i="13"/>
  <c r="J100" i="13"/>
  <c r="J99" i="13"/>
  <c r="J98" i="13"/>
  <c r="J97" i="13"/>
  <c r="J96" i="13"/>
  <c r="J95" i="13"/>
  <c r="N95" i="13" s="1"/>
  <c r="J94" i="13"/>
  <c r="J93" i="13"/>
  <c r="J92" i="13"/>
  <c r="J91" i="13"/>
  <c r="J90" i="13"/>
  <c r="J89" i="13"/>
  <c r="J88" i="13"/>
  <c r="J87" i="13"/>
  <c r="N87" i="13" s="1"/>
  <c r="J86" i="13"/>
  <c r="J85" i="13"/>
  <c r="J84" i="13"/>
  <c r="J83" i="13"/>
  <c r="J82" i="13"/>
  <c r="J81" i="13"/>
  <c r="J80" i="13"/>
  <c r="J79" i="13"/>
  <c r="N79" i="13" s="1"/>
  <c r="J78" i="13"/>
  <c r="J77" i="13"/>
  <c r="J76" i="13"/>
  <c r="J75" i="13"/>
  <c r="J74" i="13"/>
  <c r="J73" i="13"/>
  <c r="J72" i="13"/>
  <c r="J71" i="13"/>
  <c r="N71" i="13" s="1"/>
  <c r="J70" i="13"/>
  <c r="J69" i="13"/>
  <c r="J68" i="13"/>
  <c r="J67" i="13"/>
  <c r="J66" i="13"/>
  <c r="J65" i="13"/>
  <c r="J64" i="13"/>
  <c r="J63" i="13"/>
  <c r="N63" i="13" s="1"/>
  <c r="J62" i="13"/>
  <c r="J61" i="13"/>
  <c r="J60" i="13"/>
  <c r="J59" i="13"/>
  <c r="J58" i="13"/>
  <c r="J57" i="13"/>
  <c r="J56" i="13"/>
  <c r="J55" i="13"/>
  <c r="N55" i="13" s="1"/>
  <c r="J54" i="13"/>
  <c r="J53" i="13"/>
  <c r="J52" i="13"/>
  <c r="J51" i="13"/>
  <c r="J50" i="13"/>
  <c r="J49" i="13"/>
  <c r="J48" i="13"/>
  <c r="J47" i="13"/>
  <c r="N47" i="13" s="1"/>
  <c r="J46" i="13"/>
  <c r="J45" i="13"/>
  <c r="J44" i="13"/>
  <c r="J43" i="13"/>
  <c r="J42" i="13"/>
  <c r="J41" i="13"/>
  <c r="J40" i="13"/>
  <c r="J39" i="13"/>
  <c r="N39" i="13" s="1"/>
  <c r="J38" i="13"/>
  <c r="J37" i="13"/>
  <c r="J36" i="13"/>
  <c r="J35" i="13"/>
  <c r="J34" i="13"/>
  <c r="J33" i="13"/>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33" i="12"/>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33" i="12"/>
  <c r="A34" i="12"/>
  <c r="B34" i="12"/>
  <c r="A35" i="12"/>
  <c r="A36" i="12"/>
  <c r="B36" i="12"/>
  <c r="A37" i="12"/>
  <c r="A38" i="12"/>
  <c r="B38" i="12"/>
  <c r="A39" i="12"/>
  <c r="A40" i="12"/>
  <c r="B40" i="12"/>
  <c r="A41" i="12"/>
  <c r="A42" i="12"/>
  <c r="B42" i="12"/>
  <c r="A43" i="12"/>
  <c r="A44" i="12"/>
  <c r="B44" i="12"/>
  <c r="A45" i="12"/>
  <c r="A46" i="12"/>
  <c r="B46" i="12"/>
  <c r="A47" i="12"/>
  <c r="A48" i="12"/>
  <c r="B48" i="12"/>
  <c r="A49" i="12"/>
  <c r="A50" i="12"/>
  <c r="B50" i="12"/>
  <c r="A51" i="12"/>
  <c r="A52" i="12"/>
  <c r="B52" i="12"/>
  <c r="A53" i="12"/>
  <c r="A54" i="12"/>
  <c r="B54" i="12"/>
  <c r="A55" i="12"/>
  <c r="A56" i="12"/>
  <c r="B56" i="12"/>
  <c r="A57" i="12"/>
  <c r="A58" i="12"/>
  <c r="B58" i="12"/>
  <c r="A59" i="12"/>
  <c r="A60" i="12"/>
  <c r="B60" i="12"/>
  <c r="A61" i="12"/>
  <c r="A62" i="12"/>
  <c r="B62" i="12"/>
  <c r="A63" i="12"/>
  <c r="A64" i="12"/>
  <c r="B64" i="12"/>
  <c r="A65" i="12"/>
  <c r="A66" i="12"/>
  <c r="B66" i="12"/>
  <c r="A67" i="12"/>
  <c r="A68" i="12"/>
  <c r="B68" i="12"/>
  <c r="A69" i="12"/>
  <c r="A70" i="12"/>
  <c r="B70" i="12"/>
  <c r="A71" i="12"/>
  <c r="A72" i="12"/>
  <c r="B72" i="12"/>
  <c r="A73" i="12"/>
  <c r="A74" i="12"/>
  <c r="B74" i="12"/>
  <c r="A75" i="12"/>
  <c r="A76" i="12"/>
  <c r="B76" i="12"/>
  <c r="A77" i="12"/>
  <c r="A78" i="12"/>
  <c r="B78" i="12"/>
  <c r="A79" i="12"/>
  <c r="A80" i="12"/>
  <c r="B80" i="12"/>
  <c r="A81" i="12"/>
  <c r="A82" i="12"/>
  <c r="B82" i="12"/>
  <c r="A83" i="12"/>
  <c r="A84" i="12"/>
  <c r="B84" i="12"/>
  <c r="A85" i="12"/>
  <c r="A86" i="12"/>
  <c r="B86" i="12"/>
  <c r="A87" i="12"/>
  <c r="A88" i="12"/>
  <c r="B88" i="12"/>
  <c r="A89" i="12"/>
  <c r="A90" i="12"/>
  <c r="B90" i="12"/>
  <c r="A91" i="12"/>
  <c r="A92" i="12"/>
  <c r="B92" i="12"/>
  <c r="A93" i="12"/>
  <c r="A94" i="12"/>
  <c r="B94" i="12"/>
  <c r="A95" i="12"/>
  <c r="A96" i="12"/>
  <c r="B96" i="12"/>
  <c r="A97" i="12"/>
  <c r="A98" i="12"/>
  <c r="B98" i="12"/>
  <c r="A99" i="12"/>
  <c r="A100" i="12"/>
  <c r="B100" i="12"/>
  <c r="A101" i="12"/>
  <c r="B101" i="12"/>
  <c r="B33" i="12"/>
  <c r="A33" i="12"/>
  <c r="D20" i="12"/>
  <c r="D19" i="12"/>
  <c r="N78" i="15" l="1"/>
  <c r="N68" i="13"/>
  <c r="N84" i="13"/>
  <c r="N96" i="13"/>
  <c r="H94" i="13"/>
  <c r="H88" i="13"/>
  <c r="H62" i="13"/>
  <c r="N44" i="13"/>
  <c r="N52" i="13"/>
  <c r="N72" i="13"/>
  <c r="N88" i="13"/>
  <c r="N86" i="13"/>
  <c r="H56" i="13"/>
  <c r="H65" i="13"/>
  <c r="F73" i="13"/>
  <c r="F48" i="13"/>
  <c r="F51" i="13"/>
  <c r="H91" i="13"/>
  <c r="N54" i="15"/>
  <c r="N62" i="15"/>
  <c r="N66" i="15"/>
  <c r="N82" i="15"/>
  <c r="N86" i="15"/>
  <c r="N98" i="15"/>
  <c r="N38" i="15"/>
  <c r="F53" i="13"/>
  <c r="F88" i="13"/>
  <c r="F91" i="13"/>
  <c r="F98" i="13"/>
  <c r="F81" i="13"/>
  <c r="F80" i="13"/>
  <c r="F83" i="13"/>
  <c r="F90" i="13"/>
  <c r="F45" i="13"/>
  <c r="F56" i="13"/>
  <c r="F59" i="13"/>
  <c r="F66" i="13"/>
  <c r="F46" i="15"/>
  <c r="F62" i="15"/>
  <c r="F78" i="15"/>
  <c r="F82" i="15"/>
  <c r="F98" i="15"/>
  <c r="F48" i="15"/>
  <c r="F64" i="15"/>
  <c r="F80" i="15"/>
  <c r="F96" i="15"/>
  <c r="F34" i="13"/>
  <c r="H45" i="13"/>
  <c r="H61" i="13"/>
  <c r="H77" i="13"/>
  <c r="H93" i="13"/>
  <c r="H42" i="13"/>
  <c r="H58" i="13"/>
  <c r="H74" i="13"/>
  <c r="H90" i="13"/>
  <c r="H39" i="13"/>
  <c r="H55" i="13"/>
  <c r="H71" i="13"/>
  <c r="H87" i="13"/>
  <c r="H36" i="13"/>
  <c r="H52" i="13"/>
  <c r="H68" i="13"/>
  <c r="H84" i="13"/>
  <c r="H100" i="13"/>
  <c r="H37" i="13"/>
  <c r="H53" i="13"/>
  <c r="H69" i="13"/>
  <c r="H85" i="13"/>
  <c r="H34" i="13"/>
  <c r="H50" i="13"/>
  <c r="H66" i="13"/>
  <c r="H82" i="13"/>
  <c r="H98" i="13"/>
  <c r="H47" i="13"/>
  <c r="H63" i="13"/>
  <c r="H79" i="13"/>
  <c r="H95" i="13"/>
  <c r="H44" i="13"/>
  <c r="H60" i="13"/>
  <c r="H76" i="13"/>
  <c r="H92" i="13"/>
  <c r="H33" i="13"/>
  <c r="N73" i="13"/>
  <c r="N41" i="13"/>
  <c r="N56" i="13"/>
  <c r="N83" i="13"/>
  <c r="N51" i="13"/>
  <c r="N36" i="13"/>
  <c r="N40" i="13"/>
  <c r="N48" i="13"/>
  <c r="N60" i="13"/>
  <c r="N64" i="13"/>
  <c r="N76" i="13"/>
  <c r="N80" i="13"/>
  <c r="N92" i="13"/>
  <c r="N100" i="13"/>
  <c r="F37" i="13"/>
  <c r="F46" i="13"/>
  <c r="F62" i="13"/>
  <c r="F78" i="13"/>
  <c r="F94" i="13"/>
  <c r="F39" i="13"/>
  <c r="F55" i="13"/>
  <c r="F71" i="13"/>
  <c r="F87" i="13"/>
  <c r="F36" i="13"/>
  <c r="F52" i="13"/>
  <c r="F68" i="13"/>
  <c r="F84" i="13"/>
  <c r="F100" i="13"/>
  <c r="F89" i="13"/>
  <c r="F93" i="13"/>
  <c r="F97" i="13"/>
  <c r="F101" i="13"/>
  <c r="F38" i="13"/>
  <c r="F54" i="13"/>
  <c r="F70" i="13"/>
  <c r="F86" i="13"/>
  <c r="F33" i="13"/>
  <c r="F47" i="13"/>
  <c r="F63" i="13"/>
  <c r="F79" i="13"/>
  <c r="F95" i="13"/>
  <c r="F44" i="13"/>
  <c r="F60" i="13"/>
  <c r="F76" i="13"/>
  <c r="F92" i="13"/>
  <c r="F57" i="13"/>
  <c r="F61" i="13"/>
  <c r="F65" i="13"/>
  <c r="F69" i="13"/>
  <c r="H80" i="13"/>
  <c r="H48" i="13"/>
  <c r="H83" i="13"/>
  <c r="H51" i="13"/>
  <c r="H86" i="13"/>
  <c r="H54" i="13"/>
  <c r="H89" i="13"/>
  <c r="H57" i="13"/>
  <c r="N97" i="13"/>
  <c r="N65" i="13"/>
  <c r="N75" i="13"/>
  <c r="N43" i="13"/>
  <c r="N37" i="13"/>
  <c r="N45" i="13"/>
  <c r="N53" i="13"/>
  <c r="N61" i="13"/>
  <c r="N69" i="13"/>
  <c r="N77" i="13"/>
  <c r="N85" i="13"/>
  <c r="N93" i="13"/>
  <c r="N101" i="13"/>
  <c r="F49" i="13"/>
  <c r="F41" i="13"/>
  <c r="F72" i="13"/>
  <c r="F40" i="13"/>
  <c r="F75" i="13"/>
  <c r="F43" i="13"/>
  <c r="F82" i="13"/>
  <c r="F50" i="13"/>
  <c r="H101" i="13"/>
  <c r="H72" i="13"/>
  <c r="H40" i="13"/>
  <c r="H75" i="13"/>
  <c r="H43" i="13"/>
  <c r="H78" i="13"/>
  <c r="H46" i="13"/>
  <c r="H81" i="13"/>
  <c r="H49" i="13"/>
  <c r="N89" i="13"/>
  <c r="N57" i="13"/>
  <c r="N99" i="13"/>
  <c r="N67" i="13"/>
  <c r="N35" i="13"/>
  <c r="N33" i="13"/>
  <c r="N34" i="13"/>
  <c r="N38" i="13"/>
  <c r="N42" i="13"/>
  <c r="N46" i="13"/>
  <c r="N50" i="13"/>
  <c r="N54" i="13"/>
  <c r="N58" i="13"/>
  <c r="N62" i="13"/>
  <c r="N66" i="13"/>
  <c r="N70" i="13"/>
  <c r="N74" i="13"/>
  <c r="N78" i="13"/>
  <c r="N82" i="13"/>
  <c r="N90" i="13"/>
  <c r="N94" i="13"/>
  <c r="N98" i="13"/>
  <c r="F85" i="13"/>
  <c r="F77" i="13"/>
  <c r="F96" i="13"/>
  <c r="F64" i="13"/>
  <c r="F99" i="13"/>
  <c r="F67" i="13"/>
  <c r="F35" i="13"/>
  <c r="F74" i="13"/>
  <c r="F42" i="13"/>
  <c r="H96" i="13"/>
  <c r="H64" i="13"/>
  <c r="H99" i="13"/>
  <c r="H67" i="13"/>
  <c r="H35" i="13"/>
  <c r="H70" i="13"/>
  <c r="H38" i="13"/>
  <c r="H73" i="13"/>
  <c r="H41" i="13"/>
  <c r="N81" i="13"/>
  <c r="N49" i="13"/>
  <c r="N91" i="13"/>
  <c r="N59" i="13"/>
  <c r="F35" i="15"/>
  <c r="F51" i="15"/>
  <c r="F67" i="15"/>
  <c r="F83" i="15"/>
  <c r="F99" i="15"/>
  <c r="N46" i="15"/>
  <c r="F33" i="15"/>
  <c r="F37" i="15"/>
  <c r="F53" i="15"/>
  <c r="F57" i="15"/>
  <c r="F73" i="15"/>
  <c r="F77" i="15"/>
  <c r="F81" i="15"/>
  <c r="F89" i="15"/>
  <c r="F97" i="15"/>
  <c r="N94" i="15"/>
  <c r="N70" i="15"/>
  <c r="N50" i="15"/>
  <c r="H34" i="15"/>
  <c r="F34" i="15"/>
  <c r="F38" i="15"/>
  <c r="H38" i="15"/>
  <c r="F42" i="15"/>
  <c r="H42" i="15"/>
  <c r="H50" i="15"/>
  <c r="F50" i="15"/>
  <c r="F54" i="15"/>
  <c r="H54" i="15"/>
  <c r="F58" i="15"/>
  <c r="H58" i="15"/>
  <c r="H66" i="15"/>
  <c r="F66" i="15"/>
  <c r="F70" i="15"/>
  <c r="H70" i="15"/>
  <c r="F74" i="15"/>
  <c r="H74" i="15"/>
  <c r="F86" i="15"/>
  <c r="H86" i="15"/>
  <c r="F90" i="15"/>
  <c r="H90" i="15"/>
  <c r="F94" i="15"/>
  <c r="H94" i="15"/>
  <c r="N35" i="15"/>
  <c r="N51" i="15"/>
  <c r="N55" i="15"/>
  <c r="N83" i="15"/>
  <c r="N87" i="15"/>
  <c r="N100" i="15"/>
  <c r="N80" i="15"/>
  <c r="N56" i="15"/>
  <c r="N36" i="15"/>
  <c r="H57" i="15"/>
  <c r="N71" i="15"/>
  <c r="N43" i="15"/>
  <c r="H81" i="15"/>
  <c r="N69" i="15"/>
  <c r="N75" i="15"/>
  <c r="N53" i="15"/>
  <c r="H80" i="15"/>
  <c r="H83" i="15"/>
  <c r="H62" i="15"/>
  <c r="F19" i="12"/>
  <c r="F40" i="12" s="1"/>
  <c r="F53" i="12"/>
  <c r="F85" i="12"/>
  <c r="F38" i="12"/>
  <c r="F70" i="12"/>
  <c r="F39" i="12"/>
  <c r="F71" i="12"/>
  <c r="F84" i="12"/>
  <c r="H39" i="15"/>
  <c r="F39" i="15"/>
  <c r="F43" i="15"/>
  <c r="H43" i="15"/>
  <c r="F47" i="15"/>
  <c r="H47" i="15"/>
  <c r="H55" i="15"/>
  <c r="F55" i="15"/>
  <c r="F59" i="15"/>
  <c r="H59" i="15"/>
  <c r="F63" i="15"/>
  <c r="H63" i="15"/>
  <c r="H71" i="15"/>
  <c r="F71" i="15"/>
  <c r="F75" i="15"/>
  <c r="H75" i="15"/>
  <c r="F79" i="15"/>
  <c r="H79" i="15"/>
  <c r="H87" i="15"/>
  <c r="F87" i="15"/>
  <c r="F91" i="15"/>
  <c r="H91" i="15"/>
  <c r="F95" i="15"/>
  <c r="H95" i="15"/>
  <c r="N44" i="15"/>
  <c r="N60" i="15"/>
  <c r="N76" i="15"/>
  <c r="N92" i="15"/>
  <c r="N96" i="15"/>
  <c r="N72" i="15"/>
  <c r="N52" i="15"/>
  <c r="H98" i="15"/>
  <c r="N97" i="15"/>
  <c r="N63" i="15"/>
  <c r="N39" i="15"/>
  <c r="H53" i="15"/>
  <c r="N99" i="15"/>
  <c r="N67" i="15"/>
  <c r="N37" i="15"/>
  <c r="H64" i="15"/>
  <c r="H67" i="15"/>
  <c r="H46" i="15"/>
  <c r="F20" i="12"/>
  <c r="N45" i="12" s="1"/>
  <c r="H93" i="12"/>
  <c r="N54" i="12"/>
  <c r="H82" i="12"/>
  <c r="N47" i="12"/>
  <c r="H75" i="12"/>
  <c r="N40" i="12"/>
  <c r="H68" i="12"/>
  <c r="H100" i="12"/>
  <c r="F36" i="15"/>
  <c r="H36" i="15"/>
  <c r="F40" i="15"/>
  <c r="H40" i="15"/>
  <c r="F44" i="15"/>
  <c r="H44" i="15"/>
  <c r="F52" i="15"/>
  <c r="H52" i="15"/>
  <c r="F56" i="15"/>
  <c r="H56" i="15"/>
  <c r="F60" i="15"/>
  <c r="H60" i="15"/>
  <c r="F68" i="15"/>
  <c r="H68" i="15"/>
  <c r="F72" i="15"/>
  <c r="H72" i="15"/>
  <c r="F76" i="15"/>
  <c r="H76" i="15"/>
  <c r="F84" i="15"/>
  <c r="H84" i="15"/>
  <c r="F88" i="15"/>
  <c r="H88" i="15"/>
  <c r="F92" i="15"/>
  <c r="H92" i="15"/>
  <c r="F100" i="15"/>
  <c r="H100" i="15"/>
  <c r="N41" i="15"/>
  <c r="N45" i="15"/>
  <c r="N49" i="15"/>
  <c r="N57" i="15"/>
  <c r="N61" i="15"/>
  <c r="N65" i="15"/>
  <c r="N77" i="15"/>
  <c r="N85" i="15"/>
  <c r="N89" i="15"/>
  <c r="N93" i="15"/>
  <c r="N88" i="15"/>
  <c r="N68" i="15"/>
  <c r="N48" i="15"/>
  <c r="H82" i="15"/>
  <c r="N81" i="15"/>
  <c r="N59" i="15"/>
  <c r="H97" i="15"/>
  <c r="H37" i="15"/>
  <c r="N95" i="15"/>
  <c r="N33" i="15"/>
  <c r="H78" i="15"/>
  <c r="H77" i="15"/>
  <c r="H48" i="15"/>
  <c r="H51" i="15"/>
  <c r="H41" i="15"/>
  <c r="F41" i="15"/>
  <c r="F45" i="15"/>
  <c r="H45" i="15"/>
  <c r="F49" i="15"/>
  <c r="H49" i="15"/>
  <c r="F61" i="15"/>
  <c r="H61" i="15"/>
  <c r="F65" i="15"/>
  <c r="H65" i="15"/>
  <c r="H69" i="15"/>
  <c r="F69" i="15"/>
  <c r="H85" i="15"/>
  <c r="F85" i="15"/>
  <c r="F93" i="15"/>
  <c r="H93" i="15"/>
  <c r="F101" i="15"/>
  <c r="H101" i="15"/>
  <c r="H33" i="15"/>
  <c r="N84" i="15"/>
  <c r="N64" i="15"/>
  <c r="N40" i="15"/>
  <c r="H73" i="15"/>
  <c r="N91" i="15"/>
  <c r="N47" i="15"/>
  <c r="H89" i="15"/>
  <c r="N101" i="15"/>
  <c r="N79" i="15"/>
  <c r="N73" i="15"/>
  <c r="H96" i="15"/>
  <c r="H99" i="15"/>
  <c r="H35" i="15"/>
  <c r="N34" i="15"/>
  <c r="N90" i="15"/>
  <c r="N74" i="15"/>
  <c r="N58" i="15"/>
  <c r="N42" i="15"/>
  <c r="B99" i="12"/>
  <c r="B97" i="12"/>
  <c r="B93" i="12"/>
  <c r="B91" i="12"/>
  <c r="B89" i="12"/>
  <c r="B85" i="12"/>
  <c r="B83" i="12"/>
  <c r="B81" i="12"/>
  <c r="B77" i="12"/>
  <c r="B75" i="12"/>
  <c r="B71" i="12"/>
  <c r="B69" i="12"/>
  <c r="B65" i="12"/>
  <c r="B63" i="12"/>
  <c r="B59" i="12"/>
  <c r="B57" i="12"/>
  <c r="B53" i="12"/>
  <c r="B51" i="12"/>
  <c r="B47" i="12"/>
  <c r="B45" i="12"/>
  <c r="B41" i="12"/>
  <c r="B37" i="12"/>
  <c r="F44" i="4"/>
  <c r="G44" i="4"/>
  <c r="H45" i="4" s="1"/>
  <c r="I35" i="4"/>
  <c r="N28" i="15"/>
  <c r="L28" i="15"/>
  <c r="L41" i="15" s="1"/>
  <c r="H61" i="12" l="1"/>
  <c r="H36" i="12"/>
  <c r="H43" i="12"/>
  <c r="H50" i="12"/>
  <c r="N72" i="12"/>
  <c r="N79" i="12"/>
  <c r="N86" i="12"/>
  <c r="N97" i="12"/>
  <c r="N65" i="12"/>
  <c r="F76" i="12"/>
  <c r="F99" i="12"/>
  <c r="F67" i="12"/>
  <c r="F35" i="12"/>
  <c r="F66" i="12"/>
  <c r="F34" i="12"/>
  <c r="F81" i="12"/>
  <c r="F49" i="12"/>
  <c r="F72" i="12"/>
  <c r="F87" i="12"/>
  <c r="F55" i="12"/>
  <c r="F86" i="12"/>
  <c r="F54" i="12"/>
  <c r="F101" i="12"/>
  <c r="F69" i="12"/>
  <c r="F37" i="12"/>
  <c r="F56" i="12"/>
  <c r="F83" i="12"/>
  <c r="F51" i="12"/>
  <c r="F82" i="12"/>
  <c r="F50" i="12"/>
  <c r="F97" i="12"/>
  <c r="F65" i="12"/>
  <c r="F100" i="12"/>
  <c r="F36" i="12"/>
  <c r="L92" i="15"/>
  <c r="F95" i="12"/>
  <c r="F79" i="12"/>
  <c r="F63" i="12"/>
  <c r="F47" i="12"/>
  <c r="F98" i="12"/>
  <c r="F78" i="12"/>
  <c r="F62" i="12"/>
  <c r="F46" i="12"/>
  <c r="F33" i="12"/>
  <c r="F93" i="12"/>
  <c r="F77" i="12"/>
  <c r="F61" i="12"/>
  <c r="F45" i="12"/>
  <c r="F92" i="12"/>
  <c r="F68" i="12"/>
  <c r="F44" i="12"/>
  <c r="F52" i="12"/>
  <c r="F96" i="12"/>
  <c r="F91" i="12"/>
  <c r="F75" i="12"/>
  <c r="F59" i="12"/>
  <c r="F43" i="12"/>
  <c r="F90" i="12"/>
  <c r="F74" i="12"/>
  <c r="F58" i="12"/>
  <c r="F42" i="12"/>
  <c r="F94" i="12"/>
  <c r="F89" i="12"/>
  <c r="F73" i="12"/>
  <c r="F57" i="12"/>
  <c r="F41" i="12"/>
  <c r="F88" i="12"/>
  <c r="F60" i="12"/>
  <c r="H96" i="12"/>
  <c r="N68" i="12"/>
  <c r="N36" i="12"/>
  <c r="H78" i="12"/>
  <c r="L59" i="15"/>
  <c r="L75" i="15"/>
  <c r="L99" i="15"/>
  <c r="L33" i="15"/>
  <c r="L73" i="15"/>
  <c r="L101" i="15"/>
  <c r="L52" i="15"/>
  <c r="L72" i="15"/>
  <c r="L96" i="15"/>
  <c r="L34" i="15"/>
  <c r="L50" i="15"/>
  <c r="L66" i="15"/>
  <c r="L82" i="15"/>
  <c r="L98" i="15"/>
  <c r="L45" i="15"/>
  <c r="L57" i="15"/>
  <c r="L67" i="15"/>
  <c r="L91" i="15"/>
  <c r="L93" i="15"/>
  <c r="L40" i="15"/>
  <c r="L64" i="15"/>
  <c r="L84" i="15"/>
  <c r="L58" i="15"/>
  <c r="L90" i="15"/>
  <c r="L87" i="15"/>
  <c r="L39" i="15"/>
  <c r="L63" i="15"/>
  <c r="L79" i="15"/>
  <c r="L37" i="15"/>
  <c r="L81" i="15"/>
  <c r="L36" i="15"/>
  <c r="L56" i="15"/>
  <c r="L80" i="15"/>
  <c r="L100" i="15"/>
  <c r="L38" i="15"/>
  <c r="L54" i="15"/>
  <c r="L70" i="15"/>
  <c r="L86" i="15"/>
  <c r="L35" i="15"/>
  <c r="L44" i="15"/>
  <c r="L76" i="15"/>
  <c r="L49" i="15"/>
  <c r="L43" i="15"/>
  <c r="L53" i="15"/>
  <c r="L42" i="15"/>
  <c r="L74" i="15"/>
  <c r="L55" i="15"/>
  <c r="L47" i="15"/>
  <c r="L71" i="15"/>
  <c r="L95" i="15"/>
  <c r="L69" i="15"/>
  <c r="L97" i="15"/>
  <c r="L48" i="15"/>
  <c r="L68" i="15"/>
  <c r="L88" i="15"/>
  <c r="L46" i="15"/>
  <c r="L62" i="15"/>
  <c r="L78" i="15"/>
  <c r="L94" i="15"/>
  <c r="L51" i="15"/>
  <c r="L83" i="15"/>
  <c r="L89" i="15"/>
  <c r="L77" i="15"/>
  <c r="L61" i="15"/>
  <c r="H80" i="12"/>
  <c r="H48" i="12"/>
  <c r="N84" i="12"/>
  <c r="N52" i="12"/>
  <c r="H87" i="12"/>
  <c r="H55" i="12"/>
  <c r="N91" i="12"/>
  <c r="N59" i="12"/>
  <c r="H94" i="12"/>
  <c r="H62" i="12"/>
  <c r="N98" i="12"/>
  <c r="N66" i="12"/>
  <c r="N34" i="12"/>
  <c r="H73" i="12"/>
  <c r="H41" i="12"/>
  <c r="N77" i="12"/>
  <c r="L60" i="15"/>
  <c r="N37" i="12"/>
  <c r="N53" i="12"/>
  <c r="N69" i="12"/>
  <c r="N85" i="12"/>
  <c r="N101" i="12"/>
  <c r="H49" i="12"/>
  <c r="H65" i="12"/>
  <c r="H81" i="12"/>
  <c r="H97" i="12"/>
  <c r="N42" i="12"/>
  <c r="N58" i="12"/>
  <c r="N74" i="12"/>
  <c r="N90" i="12"/>
  <c r="H38" i="12"/>
  <c r="H54" i="12"/>
  <c r="H70" i="12"/>
  <c r="H86" i="12"/>
  <c r="N35" i="12"/>
  <c r="N51" i="12"/>
  <c r="N67" i="12"/>
  <c r="N83" i="12"/>
  <c r="N99" i="12"/>
  <c r="H47" i="12"/>
  <c r="H63" i="12"/>
  <c r="H79" i="12"/>
  <c r="H95" i="12"/>
  <c r="N44" i="12"/>
  <c r="N60" i="12"/>
  <c r="N76" i="12"/>
  <c r="N92" i="12"/>
  <c r="H40" i="12"/>
  <c r="H56" i="12"/>
  <c r="H72" i="12"/>
  <c r="H88" i="12"/>
  <c r="H33" i="12"/>
  <c r="N41" i="12"/>
  <c r="N57" i="12"/>
  <c r="N73" i="12"/>
  <c r="N89" i="12"/>
  <c r="H37" i="12"/>
  <c r="H53" i="12"/>
  <c r="H69" i="12"/>
  <c r="H85" i="12"/>
  <c r="H101" i="12"/>
  <c r="N46" i="12"/>
  <c r="N62" i="12"/>
  <c r="N78" i="12"/>
  <c r="N94" i="12"/>
  <c r="H42" i="12"/>
  <c r="H58" i="12"/>
  <c r="H74" i="12"/>
  <c r="H90" i="12"/>
  <c r="N39" i="12"/>
  <c r="N55" i="12"/>
  <c r="N71" i="12"/>
  <c r="N87" i="12"/>
  <c r="H35" i="12"/>
  <c r="H51" i="12"/>
  <c r="H67" i="12"/>
  <c r="H83" i="12"/>
  <c r="H99" i="12"/>
  <c r="N48" i="12"/>
  <c r="N64" i="12"/>
  <c r="N80" i="12"/>
  <c r="N96" i="12"/>
  <c r="H44" i="12"/>
  <c r="H60" i="12"/>
  <c r="H76" i="12"/>
  <c r="H92" i="12"/>
  <c r="N33" i="12"/>
  <c r="N100" i="12"/>
  <c r="H71" i="12"/>
  <c r="N75" i="12"/>
  <c r="N43" i="12"/>
  <c r="H46" i="12"/>
  <c r="N82" i="12"/>
  <c r="N50" i="12"/>
  <c r="H89" i="12"/>
  <c r="H57" i="12"/>
  <c r="N93" i="12"/>
  <c r="N61" i="12"/>
  <c r="H64" i="12"/>
  <c r="H39" i="12"/>
  <c r="L85" i="15"/>
  <c r="L65" i="15"/>
  <c r="H84" i="12"/>
  <c r="H52" i="12"/>
  <c r="N88" i="12"/>
  <c r="N56" i="12"/>
  <c r="H91" i="12"/>
  <c r="H59" i="12"/>
  <c r="N95" i="12"/>
  <c r="N63" i="12"/>
  <c r="H98" i="12"/>
  <c r="H66" i="12"/>
  <c r="H34" i="12"/>
  <c r="N70" i="12"/>
  <c r="N38" i="12"/>
  <c r="H77" i="12"/>
  <c r="H45" i="12"/>
  <c r="N81" i="12"/>
  <c r="N49" i="12"/>
  <c r="F80" i="12"/>
  <c r="F64" i="12"/>
  <c r="F48" i="12"/>
  <c r="H44" i="4"/>
  <c r="G23" i="4"/>
  <c r="H43" i="4"/>
  <c r="E44" i="4"/>
  <c r="E6" i="4"/>
  <c r="L28" i="13"/>
  <c r="N28" i="13"/>
  <c r="L28" i="12"/>
  <c r="L45" i="12" s="1"/>
  <c r="N28" i="12"/>
  <c r="N28" i="8"/>
  <c r="L28" i="8"/>
  <c r="H23" i="4" l="1"/>
  <c r="G35" i="4"/>
  <c r="E24" i="4"/>
  <c r="E36" i="4" s="1"/>
  <c r="E23" i="4"/>
  <c r="E35" i="4" s="1"/>
  <c r="L93" i="12"/>
  <c r="L49" i="12"/>
  <c r="L69" i="12"/>
  <c r="L89" i="12"/>
  <c r="L42" i="12"/>
  <c r="L58" i="12"/>
  <c r="L39" i="12"/>
  <c r="L55" i="12"/>
  <c r="L36" i="12"/>
  <c r="L79" i="12"/>
  <c r="L100" i="12"/>
  <c r="L40" i="12"/>
  <c r="L80" i="12"/>
  <c r="L101" i="12"/>
  <c r="L44" i="12"/>
  <c r="L82" i="12"/>
  <c r="L33" i="12"/>
  <c r="L78" i="12"/>
  <c r="L99" i="12"/>
  <c r="L53" i="12"/>
  <c r="L73" i="12"/>
  <c r="L97" i="12"/>
  <c r="L46" i="12"/>
  <c r="L62" i="12"/>
  <c r="L43" i="12"/>
  <c r="L59" i="12"/>
  <c r="L52" i="12"/>
  <c r="L84" i="12"/>
  <c r="L56" i="12"/>
  <c r="L86" i="12"/>
  <c r="L60" i="12"/>
  <c r="L87" i="12"/>
  <c r="L48" i="12"/>
  <c r="L83" i="12"/>
  <c r="L37" i="12"/>
  <c r="L81" i="12"/>
  <c r="L50" i="12"/>
  <c r="L47" i="12"/>
  <c r="L68" i="12"/>
  <c r="L70" i="12"/>
  <c r="L76" i="12"/>
  <c r="L72" i="12"/>
  <c r="L57" i="12"/>
  <c r="L66" i="12"/>
  <c r="L90" i="12"/>
  <c r="L41" i="12"/>
  <c r="L85" i="12"/>
  <c r="L54" i="12"/>
  <c r="L51" i="12"/>
  <c r="L74" i="12"/>
  <c r="L75" i="12"/>
  <c r="L92" i="12"/>
  <c r="L88" i="12"/>
  <c r="L98" i="12"/>
  <c r="L94" i="12"/>
  <c r="L65" i="12"/>
  <c r="L38" i="12"/>
  <c r="L35" i="12"/>
  <c r="L67" i="12"/>
  <c r="L95" i="12"/>
  <c r="L96" i="12"/>
  <c r="L71" i="12"/>
  <c r="L64" i="12"/>
  <c r="L34" i="12"/>
  <c r="L63" i="12"/>
  <c r="L91" i="12"/>
  <c r="L33" i="13"/>
  <c r="L36" i="13"/>
  <c r="L52" i="13"/>
  <c r="L68" i="13"/>
  <c r="L84" i="13"/>
  <c r="L100" i="13"/>
  <c r="L37" i="13"/>
  <c r="L53" i="13"/>
  <c r="L69" i="13"/>
  <c r="L85" i="13"/>
  <c r="L101" i="13"/>
  <c r="L34" i="13"/>
  <c r="L50" i="13"/>
  <c r="L66" i="13"/>
  <c r="L82" i="13"/>
  <c r="L98" i="13"/>
  <c r="L35" i="13"/>
  <c r="L63" i="13"/>
  <c r="L59" i="13"/>
  <c r="L99" i="13"/>
  <c r="L38" i="13"/>
  <c r="L54" i="13"/>
  <c r="L70" i="13"/>
  <c r="L39" i="13"/>
  <c r="L83" i="13"/>
  <c r="L44" i="13"/>
  <c r="L60" i="13"/>
  <c r="L76" i="13"/>
  <c r="L40" i="13"/>
  <c r="L56" i="13"/>
  <c r="L72" i="13"/>
  <c r="L88" i="13"/>
  <c r="L41" i="13"/>
  <c r="L57" i="13"/>
  <c r="L73" i="13"/>
  <c r="L89" i="13"/>
  <c r="L86" i="13"/>
  <c r="L47" i="13"/>
  <c r="L87" i="13"/>
  <c r="L92" i="13"/>
  <c r="L48" i="13"/>
  <c r="L64" i="13"/>
  <c r="L80" i="13"/>
  <c r="L96" i="13"/>
  <c r="L61" i="13"/>
  <c r="L93" i="13"/>
  <c r="L62" i="13"/>
  <c r="L94" i="13"/>
  <c r="L75" i="13"/>
  <c r="L42" i="13"/>
  <c r="L95" i="13"/>
  <c r="L46" i="13"/>
  <c r="L65" i="13"/>
  <c r="L97" i="13"/>
  <c r="L45" i="13"/>
  <c r="L49" i="13"/>
  <c r="L81" i="13"/>
  <c r="L58" i="13"/>
  <c r="L90" i="13"/>
  <c r="L91" i="13"/>
  <c r="L67" i="13"/>
  <c r="L51" i="13"/>
  <c r="L74" i="13"/>
  <c r="L43" i="13"/>
  <c r="L71" i="13"/>
  <c r="L77" i="13"/>
  <c r="L78" i="13"/>
  <c r="L79" i="13"/>
  <c r="L55" i="13"/>
  <c r="L61" i="12"/>
  <c r="L33" i="8"/>
  <c r="E25" i="4" s="1"/>
  <c r="E37" i="4" s="1"/>
  <c r="L34" i="8"/>
  <c r="L38" i="8"/>
  <c r="L42" i="8"/>
  <c r="L46" i="8"/>
  <c r="L50" i="8"/>
  <c r="L54" i="8"/>
  <c r="L58" i="8"/>
  <c r="L62" i="8"/>
  <c r="L66" i="8"/>
  <c r="L70" i="8"/>
  <c r="L74" i="8"/>
  <c r="L78" i="8"/>
  <c r="L82" i="8"/>
  <c r="L86" i="8"/>
  <c r="L90" i="8"/>
  <c r="L94" i="8"/>
  <c r="L98" i="8"/>
  <c r="L60" i="8"/>
  <c r="L68" i="8"/>
  <c r="L76" i="8"/>
  <c r="L84" i="8"/>
  <c r="L92" i="8"/>
  <c r="L100" i="8"/>
  <c r="L41" i="8"/>
  <c r="L49" i="8"/>
  <c r="L57" i="8"/>
  <c r="L65" i="8"/>
  <c r="L73" i="8"/>
  <c r="L81" i="8"/>
  <c r="L89" i="8"/>
  <c r="L97" i="8"/>
  <c r="L35" i="8"/>
  <c r="L39" i="8"/>
  <c r="L43" i="8"/>
  <c r="L47" i="8"/>
  <c r="L51" i="8"/>
  <c r="L55" i="8"/>
  <c r="L59" i="8"/>
  <c r="L63" i="8"/>
  <c r="L67" i="8"/>
  <c r="L71" i="8"/>
  <c r="L75" i="8"/>
  <c r="L79" i="8"/>
  <c r="L83" i="8"/>
  <c r="L87" i="8"/>
  <c r="L91" i="8"/>
  <c r="L95" i="8"/>
  <c r="L99" i="8"/>
  <c r="L36" i="8"/>
  <c r="L40" i="8"/>
  <c r="L44" i="8"/>
  <c r="L48" i="8"/>
  <c r="L52" i="8"/>
  <c r="L56" i="8"/>
  <c r="L64" i="8"/>
  <c r="L72" i="8"/>
  <c r="L80" i="8"/>
  <c r="L88" i="8"/>
  <c r="L96" i="8"/>
  <c r="L37" i="8"/>
  <c r="L45" i="8"/>
  <c r="L53" i="8"/>
  <c r="L61" i="8"/>
  <c r="L69" i="8"/>
  <c r="L77" i="8"/>
  <c r="L85" i="8"/>
  <c r="L93" i="8"/>
  <c r="L101" i="8"/>
  <c r="L77" i="12"/>
  <c r="I37" i="4"/>
  <c r="I36" i="4"/>
  <c r="F24" i="4"/>
  <c r="F36" i="4" s="1"/>
  <c r="H35" i="4"/>
  <c r="F23" i="4"/>
  <c r="F35" i="4" s="1"/>
  <c r="G25" i="4" l="1"/>
  <c r="G37" i="4" s="1"/>
  <c r="F25" i="4"/>
  <c r="F37" i="4" s="1"/>
  <c r="G24" i="4"/>
  <c r="H24" i="4" l="1"/>
  <c r="G36" i="4"/>
  <c r="H36" i="4" s="1"/>
  <c r="H37" i="4"/>
  <c r="H25" i="4"/>
</calcChain>
</file>

<file path=xl/sharedStrings.xml><?xml version="1.0" encoding="utf-8"?>
<sst xmlns="http://schemas.openxmlformats.org/spreadsheetml/2006/main" count="251" uniqueCount="79">
  <si>
    <t>Uren per jaar</t>
  </si>
  <si>
    <t>Bereken de netto kosten van de opvang als volgt:</t>
  </si>
  <si>
    <t>Stap 1:</t>
  </si>
  <si>
    <t>Zoek uw gezamenlijk toetsingsinkomen (of verzamelinkomen) op.</t>
  </si>
  <si>
    <t>Stap 2:</t>
  </si>
  <si>
    <r>
      <t xml:space="preserve">Zoek de netto bijbehorende netto uurprijs op voor het kind met de </t>
    </r>
    <r>
      <rPr>
        <b/>
        <sz val="10"/>
        <color indexed="8"/>
        <rFont val="Tahoma"/>
        <family val="2"/>
      </rPr>
      <t xml:space="preserve">meeste </t>
    </r>
    <r>
      <rPr>
        <sz val="10"/>
        <color theme="1"/>
        <rFont val="Arial"/>
        <family val="2"/>
      </rPr>
      <t>opvanguren.</t>
    </r>
  </si>
  <si>
    <t>Vermenigvuldig de netto uurprijs met het aantal uren opvang per maand. U heeft nu</t>
  </si>
  <si>
    <t>de netto kosten per maand voor dit kind.</t>
  </si>
  <si>
    <t>(Zie voor het aantal uren opvang per maand de aan u toegestuurde "Bijlage bij overeenkomst 2012)</t>
  </si>
  <si>
    <t>Stap 3:</t>
  </si>
  <si>
    <r>
      <t xml:space="preserve">Zoek de bijbehorende netto uurprijs op voor het kind met de </t>
    </r>
    <r>
      <rPr>
        <b/>
        <sz val="10"/>
        <color indexed="8"/>
        <rFont val="Tahoma"/>
        <family val="2"/>
      </rPr>
      <t xml:space="preserve">minste </t>
    </r>
    <r>
      <rPr>
        <sz val="10"/>
        <color theme="1"/>
        <rFont val="Arial"/>
        <family val="2"/>
      </rPr>
      <t>opvanguren.</t>
    </r>
  </si>
  <si>
    <t>geen toeslag over:</t>
  </si>
  <si>
    <t>KDO toeslag over maximaal:</t>
  </si>
  <si>
    <t>BSO toeslag over maximaal:</t>
  </si>
  <si>
    <t>Stap 1</t>
  </si>
  <si>
    <t>Stap 2</t>
  </si>
  <si>
    <t>Stap 3</t>
  </si>
  <si>
    <t>(Gezamenlijk)</t>
  </si>
  <si>
    <t>Tegemoetkoming</t>
  </si>
  <si>
    <t>toetsingsinkomen</t>
  </si>
  <si>
    <t>Overheid</t>
  </si>
  <si>
    <t>2A</t>
  </si>
  <si>
    <t>2B</t>
  </si>
  <si>
    <t>3A</t>
  </si>
  <si>
    <t>3B</t>
  </si>
  <si>
    <t>uurprijs KDO</t>
  </si>
  <si>
    <t>uurprijs BSO</t>
  </si>
  <si>
    <t>van</t>
  </si>
  <si>
    <t>tot</t>
  </si>
  <si>
    <t>eerste</t>
  </si>
  <si>
    <t>netto</t>
  </si>
  <si>
    <t>tweede en</t>
  </si>
  <si>
    <t>kind</t>
  </si>
  <si>
    <t>uurprijs</t>
  </si>
  <si>
    <t>volgende kind</t>
  </si>
  <si>
    <t>52 weken</t>
  </si>
  <si>
    <t>Kies hier uw gezinsinkomen</t>
  </si>
  <si>
    <t>40 weken</t>
  </si>
  <si>
    <t>48 weken</t>
  </si>
  <si>
    <t>Bruto kosten</t>
  </si>
  <si>
    <t>Overige gegevens</t>
  </si>
  <si>
    <t>Bruto uurprijs</t>
  </si>
  <si>
    <t>2.</t>
  </si>
  <si>
    <t>3.</t>
  </si>
  <si>
    <t>(Klik op het bedrag en vervolgens op het pijltje)</t>
  </si>
  <si>
    <t>a.</t>
  </si>
  <si>
    <t>b.</t>
  </si>
  <si>
    <t>Uurprijzen</t>
  </si>
  <si>
    <t>€</t>
  </si>
  <si>
    <t>Aantal uren</t>
  </si>
  <si>
    <t>Bruto en netto kosten</t>
  </si>
  <si>
    <t>1.</t>
  </si>
  <si>
    <t>4.</t>
  </si>
  <si>
    <t>Contractvorm</t>
  </si>
  <si>
    <t>Flexibele / Verlengde
opvang</t>
  </si>
  <si>
    <t>Gemiddelde uren per maand</t>
  </si>
  <si>
    <t>Ouderbijdragetabel Wet Kinderopvang 2016</t>
  </si>
  <si>
    <t>(bron: Staatsblad van het Koninkrijk der Nederlanden)</t>
  </si>
  <si>
    <t>Ouderbijdragetabel Wet Kinderopvang 2017</t>
  </si>
  <si>
    <r>
      <t>Netto kosten 1e kind</t>
    </r>
    <r>
      <rPr>
        <sz val="8"/>
        <rFont val="Verdana"/>
        <family val="2"/>
      </rPr>
      <t xml:space="preserve"> (na aftrek ko-toeslag)</t>
    </r>
  </si>
  <si>
    <r>
      <t xml:space="preserve">Netto kosten 2e kind e.v. </t>
    </r>
    <r>
      <rPr>
        <sz val="8"/>
        <rFont val="Verdana"/>
        <family val="2"/>
      </rPr>
      <t>(na aftrek ko-toeslag)</t>
    </r>
  </si>
  <si>
    <r>
      <t>Netto uurprijs 1e kind</t>
    </r>
    <r>
      <rPr>
        <sz val="8"/>
        <color indexed="8"/>
        <rFont val="Verdana"/>
        <family val="2"/>
      </rPr>
      <t xml:space="preserve"> (na aftrek ko-toeslag)</t>
    </r>
  </si>
  <si>
    <r>
      <t>Netto uurprijs 2e kind e.v.</t>
    </r>
    <r>
      <rPr>
        <sz val="8"/>
        <color indexed="8"/>
        <rFont val="Verdana"/>
        <family val="2"/>
      </rPr>
      <t xml:space="preserve"> (na aftrek ko-toeslag)</t>
    </r>
  </si>
  <si>
    <t>Deze voorbeeldberekening is met de grootst mogelijke zorgvuldigheid tot stand gebracht, met de meest recente informatie van de Rijksoverheid. Ondanks alle zorgvuldigheid kunnen er echter fouten optreden. Er kunnen geen rechten ontleend worden aan deze voorbeeldberekening.</t>
  </si>
  <si>
    <t>lager dan</t>
  </si>
  <si>
    <t>Index 2018-17</t>
  </si>
  <si>
    <t>* Een 40-wekencontract wordt in 11 termijnen per jaar gefactureerd. Juli wordt niet gefactureerd. Per saldo zijn de totale kosten per jaar gelijk.</t>
  </si>
  <si>
    <t>40 weken in 
11 maanden*</t>
  </si>
  <si>
    <t>Gemiddelde uren per maand in 11 termijnen</t>
  </si>
  <si>
    <t>en hoger</t>
  </si>
  <si>
    <t>Voorbeeldberekening Dagopvang 2021 Wijchen &amp; Ravenstein</t>
  </si>
  <si>
    <r>
      <t xml:space="preserve">Kosten per maand per kind 
</t>
    </r>
    <r>
      <rPr>
        <b/>
        <sz val="11"/>
        <color indexed="8"/>
        <rFont val="Verdana"/>
        <family val="2"/>
      </rPr>
      <t>(prijzen per 1-1-2021)</t>
    </r>
  </si>
  <si>
    <t>In de berekeningen is rekening gehouden met een maximum uurprijs voor kinderopvangtoeslag van € 8,46 voor de Dagopvang en een indexatie van de inkomenstabel conform het besluit Kinderopvangtoeslag 2021.</t>
  </si>
  <si>
    <t>geen</t>
  </si>
  <si>
    <t>(Klik op het  cijfer en vervolgens op het pijltje rechts)</t>
  </si>
  <si>
    <t>Deze berekening gaat uit van een dagdeel van 5,5 uur opvang in de ochtend.</t>
  </si>
  <si>
    <t>Deze berekening gaat uit van een dagdeel van 5 uur opvang in de middag.</t>
  </si>
  <si>
    <t>Kies hier het aantal dagdelen ochtend per week</t>
  </si>
  <si>
    <t>Kies hier het aantal dagdelen middag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</si>
</sst>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 #,##0;&quot;€&quot;\ \-#,##0"/>
    <numFmt numFmtId="6" formatCode="&quot;€&quot;\ #,##0;[Red]&quot;€&quot;\ \-#,##0"/>
    <numFmt numFmtId="8" formatCode="&quot;€&quot;\ #,##0.00;[Red]&quot;€&quot;\ \-#,##0.00"/>
    <numFmt numFmtId="44" formatCode="_ &quot;€&quot;\ * #,##0.00_ ;_ &quot;€&quot;\ * \-#,##0.00_ ;_ &quot;€&quot;\ * &quot;-&quot;??_ ;_ @_ "/>
    <numFmt numFmtId="43" formatCode="_ * #,##0.00_ ;_ * \-#,##0.00_ ;_ * &quot;-&quot;??_ ;_ @_ "/>
    <numFmt numFmtId="164" formatCode="_ * #,##0_ ;_ * \-#,##0_ ;_ * &quot;-&quot;??_ ;_ @_ "/>
    <numFmt numFmtId="165" formatCode="&quot;€&quot;\ #,##0.00_);[Red]\(&quot;€&quot;\ #,##0.00\)"/>
    <numFmt numFmtId="166" formatCode="_-&quot;€&quot;\ * #,##0_-;_-&quot;€&quot;\ * #,##0\-;_-&quot;€&quot;\ * &quot;-&quot;??_-;_-@_-"/>
    <numFmt numFmtId="167" formatCode="_-&quot;€&quot;\ * #,##0.00_-;_-&quot;€&quot;\ * #,##0.00\-;_-&quot;€&quot;\ * &quot;-&quot;??_-;_-@_-"/>
    <numFmt numFmtId="168" formatCode="#,##0_ ;\-#,##0\ "/>
    <numFmt numFmtId="169" formatCode="_ * #,##0.000_ ;_ * \-#,##0.000_ ;_ * &quot;-&quot;??_ ;_ @_ "/>
    <numFmt numFmtId="170" formatCode="_-&quot;€&quot;\ * #,##0.00000_-;_-&quot;€&quot;\ * #,##0.00000\-;_-&quot;€&quot;\ * &quot;-&quot;??_-;_-@_-"/>
    <numFmt numFmtId="171" formatCode="_ &quot;€&quot;\ * #,##0_ ;_ &quot;€&quot;\ * \-#,##0_ ;_ &quot;€&quot;\ * &quot;-&quot;??_ ;_ @_ "/>
    <numFmt numFmtId="172" formatCode="_ * #,##0.0000_ ;_ * \-#,##0.0000_ ;_ * &quot;-&quot;??_ ;_ @_ "/>
  </numFmts>
  <fonts count="51" x14ac:knownFonts="1">
    <font>
      <sz val="10"/>
      <color theme="1"/>
      <name val="Arial"/>
      <family val="2"/>
    </font>
    <font>
      <sz val="9"/>
      <color theme="1"/>
      <name val="Verdana"/>
      <family val="2"/>
    </font>
    <font>
      <sz val="10"/>
      <name val="Arial"/>
      <family val="2"/>
    </font>
    <font>
      <b/>
      <sz val="10"/>
      <color indexed="8"/>
      <name val="Tahoma"/>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6"/>
      <color theme="1"/>
      <name val="Tahoma"/>
      <family val="2"/>
    </font>
    <font>
      <b/>
      <sz val="11"/>
      <color theme="1"/>
      <name val="Tahoma"/>
      <family val="2"/>
    </font>
    <font>
      <b/>
      <sz val="12"/>
      <color theme="1"/>
      <name val="Tahoma"/>
      <family val="2"/>
    </font>
    <font>
      <sz val="10"/>
      <color theme="1"/>
      <name val="Tahoma"/>
      <family val="2"/>
    </font>
    <font>
      <b/>
      <sz val="10"/>
      <color theme="1"/>
      <name val="Tahoma"/>
      <family val="2"/>
    </font>
    <font>
      <i/>
      <sz val="10"/>
      <color theme="1"/>
      <name val="Tahoma"/>
      <family val="2"/>
    </font>
    <font>
      <sz val="11"/>
      <color rgb="FF000000"/>
      <name val="Calibri"/>
      <family val="2"/>
    </font>
    <font>
      <sz val="12"/>
      <color rgb="FF000000"/>
      <name val="Calibri"/>
      <family val="2"/>
    </font>
    <font>
      <sz val="10"/>
      <color rgb="FF000000"/>
      <name val="Calibri"/>
      <family val="2"/>
    </font>
    <font>
      <i/>
      <sz val="10"/>
      <color theme="1"/>
      <name val="Arial"/>
      <family val="2"/>
    </font>
    <font>
      <b/>
      <sz val="18"/>
      <color theme="1"/>
      <name val="Arial"/>
      <family val="2"/>
    </font>
    <font>
      <b/>
      <sz val="18"/>
      <name val="Arial"/>
      <family val="2"/>
    </font>
    <font>
      <i/>
      <sz val="10"/>
      <name val="Arial"/>
      <family val="2"/>
    </font>
    <font>
      <b/>
      <sz val="18"/>
      <color theme="1"/>
      <name val="Verdana"/>
      <family val="2"/>
    </font>
    <font>
      <sz val="10"/>
      <color theme="1"/>
      <name val="Verdana"/>
      <family val="2"/>
    </font>
    <font>
      <b/>
      <sz val="20"/>
      <color theme="1"/>
      <name val="Verdana"/>
      <family val="2"/>
    </font>
    <font>
      <b/>
      <sz val="12"/>
      <color theme="1"/>
      <name val="Verdana"/>
      <family val="2"/>
    </font>
    <font>
      <b/>
      <sz val="10"/>
      <color theme="1"/>
      <name val="Verdana"/>
      <family val="2"/>
    </font>
    <font>
      <i/>
      <sz val="10"/>
      <color theme="1"/>
      <name val="Verdana"/>
      <family val="2"/>
    </font>
    <font>
      <b/>
      <sz val="11"/>
      <name val="Verdana"/>
      <family val="2"/>
    </font>
    <font>
      <sz val="10"/>
      <color rgb="FF3F3F76"/>
      <name val="Verdana"/>
      <family val="2"/>
    </font>
    <font>
      <b/>
      <sz val="10"/>
      <name val="Verdana"/>
      <family val="2"/>
    </font>
    <font>
      <b/>
      <sz val="11"/>
      <color theme="1"/>
      <name val="Verdana"/>
      <family val="2"/>
    </font>
    <font>
      <b/>
      <sz val="11"/>
      <color indexed="8"/>
      <name val="Verdana"/>
      <family val="2"/>
    </font>
    <font>
      <sz val="10"/>
      <name val="Verdana"/>
      <family val="2"/>
    </font>
    <font>
      <sz val="8"/>
      <name val="Verdana"/>
      <family val="2"/>
    </font>
    <font>
      <b/>
      <i/>
      <sz val="10"/>
      <color theme="1"/>
      <name val="Verdana"/>
      <family val="2"/>
    </font>
    <font>
      <sz val="8"/>
      <color indexed="8"/>
      <name val="Verdana"/>
      <family val="2"/>
    </font>
    <font>
      <sz val="9"/>
      <color rgb="FF333333"/>
      <name val="Verdana"/>
      <family val="2"/>
    </font>
    <font>
      <i/>
      <sz val="9"/>
      <color theme="1"/>
      <name val="Verdana"/>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FFFF9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2">
    <xf numFmtId="0" fontId="0"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4" fillId="6" borderId="9" applyNumberFormat="0" applyAlignment="0" applyProtection="0"/>
    <xf numFmtId="0" fontId="16" fillId="7" borderId="12" applyNumberFormat="0" applyAlignment="0" applyProtection="0"/>
    <xf numFmtId="0" fontId="15" fillId="0" borderId="11" applyNumberFormat="0" applyFill="0" applyAlignment="0" applyProtection="0"/>
    <xf numFmtId="0" fontId="9" fillId="2" borderId="0" applyNumberFormat="0" applyBorder="0" applyAlignment="0" applyProtection="0"/>
    <xf numFmtId="0" fontId="12" fillId="5" borderId="9" applyNumberFormat="0" applyAlignment="0" applyProtection="0"/>
    <xf numFmtId="43" fontId="4" fillId="0" borderId="0" applyFon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8" fillId="0" borderId="0" applyNumberFormat="0" applyFill="0" applyBorder="0" applyAlignment="0" applyProtection="0"/>
    <xf numFmtId="0" fontId="11" fillId="4" borderId="0" applyNumberFormat="0" applyBorder="0" applyAlignment="0" applyProtection="0"/>
    <xf numFmtId="0" fontId="4" fillId="8" borderId="13" applyNumberFormat="0" applyFont="0" applyAlignment="0" applyProtection="0"/>
    <xf numFmtId="0" fontId="10" fillId="3"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19" fillId="0" borderId="14" applyNumberFormat="0" applyFill="0" applyAlignment="0" applyProtection="0"/>
    <xf numFmtId="0" fontId="13" fillId="6" borderId="10" applyNumberFormat="0" applyAlignment="0" applyProtection="0"/>
    <xf numFmtId="44" fontId="4"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6" fillId="0" borderId="6" applyNumberFormat="0" applyFill="0" applyAlignment="0" applyProtection="0"/>
    <xf numFmtId="0" fontId="7" fillId="0" borderId="7" applyNumberFormat="0" applyFill="0" applyAlignment="0" applyProtection="0"/>
    <xf numFmtId="0" fontId="8" fillId="0" borderId="8"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9" applyNumberFormat="0" applyAlignment="0" applyProtection="0"/>
    <xf numFmtId="0" fontId="13" fillId="6" borderId="10" applyNumberFormat="0" applyAlignment="0" applyProtection="0"/>
    <xf numFmtId="0" fontId="14" fillId="6" borderId="9" applyNumberFormat="0" applyAlignment="0" applyProtection="0"/>
    <xf numFmtId="0" fontId="15" fillId="0" borderId="11" applyNumberFormat="0" applyFill="0" applyAlignment="0" applyProtection="0"/>
    <xf numFmtId="0" fontId="16" fillId="7" borderId="12" applyNumberFormat="0" applyAlignment="0" applyProtection="0"/>
    <xf numFmtId="0" fontId="17" fillId="0" borderId="0" applyNumberFormat="0" applyFill="0" applyBorder="0" applyAlignment="0" applyProtection="0"/>
    <xf numFmtId="0" fontId="4" fillId="8" borderId="13" applyNumberFormat="0" applyFont="0" applyAlignment="0" applyProtection="0"/>
    <xf numFmtId="0" fontId="18" fillId="0" borderId="0" applyNumberFormat="0" applyFill="0" applyBorder="0" applyAlignment="0" applyProtection="0"/>
    <xf numFmtId="0" fontId="19" fillId="0" borderId="14"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4"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58">
    <xf numFmtId="0" fontId="0" fillId="0" borderId="0" xfId="0"/>
    <xf numFmtId="0" fontId="0" fillId="0" borderId="0" xfId="0" applyBorder="1"/>
    <xf numFmtId="0" fontId="0" fillId="0" borderId="0" xfId="0" applyFill="1" applyBorder="1"/>
    <xf numFmtId="9" fontId="4" fillId="0" borderId="0" xfId="38" applyFont="1"/>
    <xf numFmtId="0" fontId="21" fillId="0" borderId="0" xfId="0" applyFont="1" applyBorder="1"/>
    <xf numFmtId="0" fontId="22" fillId="0" borderId="0" xfId="0" applyFont="1" applyBorder="1"/>
    <xf numFmtId="0" fontId="23" fillId="0" borderId="0" xfId="0" applyFont="1" applyFill="1" applyBorder="1"/>
    <xf numFmtId="0" fontId="23" fillId="0" borderId="0" xfId="0" applyFont="1" applyBorder="1"/>
    <xf numFmtId="166" fontId="0" fillId="0" borderId="0" xfId="0" applyNumberFormat="1"/>
    <xf numFmtId="10" fontId="24" fillId="0" borderId="0" xfId="38" applyNumberFormat="1" applyFont="1"/>
    <xf numFmtId="167" fontId="0" fillId="0" borderId="0" xfId="0" applyNumberFormat="1"/>
    <xf numFmtId="43" fontId="24" fillId="0" borderId="0" xfId="30" applyFont="1"/>
    <xf numFmtId="44" fontId="4" fillId="0" borderId="0" xfId="42" applyNumberFormat="1" applyFont="1" applyAlignment="1">
      <alignment horizontal="right"/>
    </xf>
    <xf numFmtId="43" fontId="0" fillId="0" borderId="0" xfId="0" applyNumberFormat="1"/>
    <xf numFmtId="49" fontId="0" fillId="0" borderId="0" xfId="0" applyNumberFormat="1"/>
    <xf numFmtId="166" fontId="0" fillId="33" borderId="0" xfId="0" applyNumberFormat="1" applyFill="1"/>
    <xf numFmtId="10" fontId="4" fillId="34" borderId="0" xfId="38" applyNumberFormat="1" applyFont="1" applyFill="1"/>
    <xf numFmtId="0" fontId="0" fillId="34" borderId="0" xfId="0" applyFill="1"/>
    <xf numFmtId="167" fontId="0" fillId="34" borderId="0" xfId="0" applyNumberFormat="1" applyFill="1"/>
    <xf numFmtId="10" fontId="4" fillId="35" borderId="0" xfId="38" applyNumberFormat="1" applyFont="1" applyFill="1"/>
    <xf numFmtId="0" fontId="0" fillId="35" borderId="0" xfId="0" applyFill="1"/>
    <xf numFmtId="167" fontId="25" fillId="34" borderId="0" xfId="0" applyNumberFormat="1" applyFont="1" applyFill="1" applyAlignment="1">
      <alignment horizontal="center"/>
    </xf>
    <xf numFmtId="0" fontId="25" fillId="34" borderId="0" xfId="0" applyFont="1" applyFill="1" applyAlignment="1">
      <alignment horizontal="center"/>
    </xf>
    <xf numFmtId="0" fontId="25" fillId="35" borderId="0" xfId="0" applyFont="1" applyFill="1" applyAlignment="1">
      <alignment horizontal="center"/>
    </xf>
    <xf numFmtId="10" fontId="24" fillId="34" borderId="0" xfId="38" applyNumberFormat="1" applyFont="1" applyFill="1"/>
    <xf numFmtId="167" fontId="25" fillId="34" borderId="0" xfId="0" applyNumberFormat="1" applyFont="1" applyFill="1" applyAlignment="1">
      <alignment horizontal="right"/>
    </xf>
    <xf numFmtId="0" fontId="0" fillId="34" borderId="0" xfId="0" applyFill="1" applyAlignment="1">
      <alignment horizontal="right"/>
    </xf>
    <xf numFmtId="10" fontId="24" fillId="35" borderId="0" xfId="38" applyNumberFormat="1" applyFont="1" applyFill="1"/>
    <xf numFmtId="167" fontId="25" fillId="35" borderId="0" xfId="0" applyNumberFormat="1" applyFont="1" applyFill="1" applyAlignment="1">
      <alignment horizontal="right"/>
    </xf>
    <xf numFmtId="0" fontId="0" fillId="35" borderId="0" xfId="0" applyFill="1" applyAlignment="1">
      <alignment horizontal="right"/>
    </xf>
    <xf numFmtId="167" fontId="0" fillId="35" borderId="0" xfId="0" applyNumberFormat="1" applyFill="1"/>
    <xf numFmtId="166" fontId="0" fillId="33" borderId="2" xfId="0" applyNumberFormat="1" applyFill="1" applyBorder="1"/>
    <xf numFmtId="10" fontId="4" fillId="34" borderId="2" xfId="38" applyNumberFormat="1" applyFont="1" applyFill="1" applyBorder="1"/>
    <xf numFmtId="0" fontId="0" fillId="34" borderId="0" xfId="0" applyFill="1" applyBorder="1"/>
    <xf numFmtId="167" fontId="0" fillId="34" borderId="2" xfId="0" applyNumberFormat="1" applyFill="1" applyBorder="1"/>
    <xf numFmtId="10" fontId="4" fillId="35" borderId="2" xfId="38" applyNumberFormat="1" applyFont="1" applyFill="1" applyBorder="1"/>
    <xf numFmtId="167" fontId="0" fillId="35" borderId="2" xfId="0" applyNumberFormat="1" applyFill="1" applyBorder="1"/>
    <xf numFmtId="166" fontId="0" fillId="33" borderId="3" xfId="0" applyNumberFormat="1" applyFill="1" applyBorder="1"/>
    <xf numFmtId="10" fontId="4" fillId="34" borderId="3" xfId="38" applyNumberFormat="1" applyFont="1" applyFill="1" applyBorder="1"/>
    <xf numFmtId="167" fontId="0" fillId="34" borderId="3" xfId="0" applyNumberFormat="1" applyFill="1" applyBorder="1"/>
    <xf numFmtId="10" fontId="4" fillId="35" borderId="3" xfId="38" applyNumberFormat="1" applyFont="1" applyFill="1" applyBorder="1"/>
    <xf numFmtId="167" fontId="0" fillId="35" borderId="3" xfId="0" applyNumberFormat="1" applyFill="1" applyBorder="1"/>
    <xf numFmtId="0" fontId="0" fillId="34" borderId="4" xfId="0" applyFill="1" applyBorder="1"/>
    <xf numFmtId="167" fontId="0" fillId="34" borderId="4" xfId="0" applyNumberFormat="1" applyFill="1" applyBorder="1"/>
    <xf numFmtId="0" fontId="0" fillId="35" borderId="4" xfId="0" applyFill="1" applyBorder="1"/>
    <xf numFmtId="167" fontId="0" fillId="35" borderId="4" xfId="0" applyNumberFormat="1" applyFill="1" applyBorder="1"/>
    <xf numFmtId="44" fontId="0" fillId="0" borderId="0" xfId="0" applyNumberFormat="1"/>
    <xf numFmtId="1" fontId="0" fillId="0" borderId="0" xfId="0" applyNumberFormat="1"/>
    <xf numFmtId="44" fontId="4" fillId="0" borderId="0" xfId="42" applyFont="1"/>
    <xf numFmtId="10" fontId="0" fillId="0" borderId="0" xfId="0" applyNumberFormat="1"/>
    <xf numFmtId="2" fontId="0" fillId="0" borderId="0" xfId="0" applyNumberFormat="1"/>
    <xf numFmtId="166" fontId="26" fillId="0" borderId="0" xfId="0" applyNumberFormat="1" applyFont="1"/>
    <xf numFmtId="0" fontId="0" fillId="0" borderId="0" xfId="0" applyProtection="1"/>
    <xf numFmtId="10" fontId="27" fillId="0" borderId="0" xfId="0" applyNumberFormat="1" applyFont="1" applyAlignment="1">
      <alignment vertical="center" wrapText="1"/>
    </xf>
    <xf numFmtId="0" fontId="27" fillId="0" borderId="0" xfId="0" applyFont="1" applyAlignment="1">
      <alignment vertical="center" wrapText="1"/>
    </xf>
    <xf numFmtId="8" fontId="28" fillId="0" borderId="0" xfId="0" applyNumberFormat="1" applyFont="1" applyAlignment="1">
      <alignment vertical="center" wrapText="1"/>
    </xf>
    <xf numFmtId="6" fontId="27" fillId="0" borderId="0" xfId="0" applyNumberFormat="1" applyFont="1" applyAlignment="1">
      <alignment vertical="center" wrapText="1"/>
    </xf>
    <xf numFmtId="6" fontId="28" fillId="0" borderId="0" xfId="0" applyNumberFormat="1" applyFont="1" applyAlignment="1">
      <alignment vertical="center" wrapText="1"/>
    </xf>
    <xf numFmtId="10" fontId="27" fillId="0" borderId="0" xfId="0" applyNumberFormat="1" applyFont="1" applyBorder="1" applyAlignment="1">
      <alignment vertical="center" wrapText="1"/>
    </xf>
    <xf numFmtId="0" fontId="0" fillId="34" borderId="5" xfId="0" applyFill="1" applyBorder="1"/>
    <xf numFmtId="0" fontId="0" fillId="35" borderId="5" xfId="0" applyFill="1" applyBorder="1"/>
    <xf numFmtId="10" fontId="27" fillId="34" borderId="4" xfId="0" applyNumberFormat="1" applyFont="1" applyFill="1" applyBorder="1" applyAlignment="1">
      <alignment vertical="center" wrapText="1"/>
    </xf>
    <xf numFmtId="10" fontId="27" fillId="35" borderId="4" xfId="0" applyNumberFormat="1" applyFont="1" applyFill="1" applyBorder="1" applyAlignment="1">
      <alignment vertical="center" wrapText="1"/>
    </xf>
    <xf numFmtId="0" fontId="0" fillId="0" borderId="0" xfId="0" applyFill="1" applyProtection="1"/>
    <xf numFmtId="0" fontId="0" fillId="0" borderId="0" xfId="0" applyFill="1" applyBorder="1" applyProtection="1"/>
    <xf numFmtId="0" fontId="30" fillId="0" borderId="0" xfId="0" applyFont="1" applyProtection="1"/>
    <xf numFmtId="43" fontId="0" fillId="0" borderId="0" xfId="0" applyNumberFormat="1" applyProtection="1"/>
    <xf numFmtId="168" fontId="29" fillId="33" borderId="4" xfId="42" applyNumberFormat="1" applyFont="1" applyFill="1" applyBorder="1" applyAlignment="1">
      <alignment vertical="center" wrapText="1"/>
    </xf>
    <xf numFmtId="43" fontId="4" fillId="0" borderId="0" xfId="30" applyFont="1" applyProtection="1"/>
    <xf numFmtId="0" fontId="31" fillId="38" borderId="0" xfId="0" applyFont="1" applyFill="1" applyProtection="1"/>
    <xf numFmtId="43" fontId="0" fillId="0" borderId="0" xfId="0" applyNumberFormat="1" applyFill="1" applyProtection="1"/>
    <xf numFmtId="0" fontId="30" fillId="0" borderId="0" xfId="0" applyFont="1" applyFill="1" applyBorder="1" applyProtection="1"/>
    <xf numFmtId="0" fontId="30" fillId="0" borderId="0" xfId="0" applyFont="1"/>
    <xf numFmtId="15" fontId="30" fillId="0" borderId="0" xfId="0" applyNumberFormat="1" applyFont="1" applyProtection="1"/>
    <xf numFmtId="167" fontId="0" fillId="43" borderId="0" xfId="0" applyNumberFormat="1" applyFill="1"/>
    <xf numFmtId="0" fontId="32" fillId="38" borderId="0" xfId="0" applyFont="1" applyFill="1" applyProtection="1"/>
    <xf numFmtId="0" fontId="2" fillId="0" borderId="0" xfId="0" applyFont="1" applyProtection="1"/>
    <xf numFmtId="164" fontId="2" fillId="0" borderId="0" xfId="30" applyNumberFormat="1" applyFont="1" applyProtection="1"/>
    <xf numFmtId="164" fontId="2" fillId="0" borderId="0" xfId="30" applyNumberFormat="1" applyFont="1" applyFill="1" applyProtection="1"/>
    <xf numFmtId="43" fontId="2" fillId="0" borderId="0" xfId="30" applyFont="1" applyProtection="1"/>
    <xf numFmtId="0" fontId="33" fillId="0" borderId="0" xfId="0" applyFont="1" applyProtection="1"/>
    <xf numFmtId="169" fontId="0" fillId="0" borderId="0" xfId="30" applyNumberFormat="1" applyFont="1"/>
    <xf numFmtId="170" fontId="0" fillId="0" borderId="0" xfId="0" applyNumberFormat="1"/>
    <xf numFmtId="169" fontId="0" fillId="33" borderId="0" xfId="30" applyNumberFormat="1" applyFont="1" applyFill="1"/>
    <xf numFmtId="43" fontId="4" fillId="0" borderId="0" xfId="30" applyFont="1"/>
    <xf numFmtId="172" fontId="4" fillId="0" borderId="0" xfId="30" applyNumberFormat="1" applyFont="1"/>
    <xf numFmtId="43" fontId="0" fillId="0" borderId="0" xfId="30" applyFont="1" applyBorder="1"/>
    <xf numFmtId="43" fontId="0" fillId="0" borderId="0" xfId="30" applyFont="1"/>
    <xf numFmtId="0" fontId="34" fillId="0" borderId="0" xfId="0" applyFont="1" applyFill="1" applyAlignment="1" applyProtection="1"/>
    <xf numFmtId="0" fontId="34" fillId="38" borderId="0" xfId="0" applyFont="1" applyFill="1" applyProtection="1"/>
    <xf numFmtId="0" fontId="35" fillId="0" borderId="0" xfId="0" applyFont="1" applyProtection="1"/>
    <xf numFmtId="0" fontId="36" fillId="0" borderId="0" xfId="0" applyFont="1" applyProtection="1"/>
    <xf numFmtId="0" fontId="36" fillId="0" borderId="0" xfId="0" applyFont="1" applyFill="1" applyBorder="1" applyProtection="1"/>
    <xf numFmtId="0" fontId="35" fillId="0" borderId="0" xfId="0" applyFont="1"/>
    <xf numFmtId="0" fontId="35" fillId="0" borderId="0" xfId="0" applyFont="1" applyFill="1" applyBorder="1" applyProtection="1"/>
    <xf numFmtId="0" fontId="37" fillId="37" borderId="0" xfId="0" applyFont="1" applyFill="1" applyProtection="1"/>
    <xf numFmtId="0" fontId="38" fillId="0" borderId="0" xfId="0" applyFont="1" applyFill="1" applyBorder="1" applyProtection="1"/>
    <xf numFmtId="0" fontId="39" fillId="0" borderId="0" xfId="0" applyFont="1" applyProtection="1"/>
    <xf numFmtId="168" fontId="40" fillId="39" borderId="4" xfId="42" applyNumberFormat="1" applyFont="1" applyFill="1" applyBorder="1" applyAlignment="1" applyProtection="1">
      <alignment horizontal="left"/>
      <protection locked="0"/>
    </xf>
    <xf numFmtId="5" fontId="41" fillId="0" borderId="0" xfId="42" applyNumberFormat="1" applyFont="1" applyFill="1" applyBorder="1" applyAlignment="1" applyProtection="1">
      <alignment horizontal="left"/>
      <protection locked="0"/>
    </xf>
    <xf numFmtId="171" fontId="40" fillId="39" borderId="1" xfId="42" applyNumberFormat="1" applyFont="1" applyFill="1" applyBorder="1" applyAlignment="1" applyProtection="1">
      <alignment horizontal="left"/>
    </xf>
    <xf numFmtId="168" fontId="40" fillId="39" borderId="5" xfId="42" applyNumberFormat="1" applyFont="1" applyFill="1" applyBorder="1" applyAlignment="1" applyProtection="1">
      <alignment horizontal="left"/>
    </xf>
    <xf numFmtId="168" fontId="42" fillId="0" borderId="0" xfId="42" applyNumberFormat="1" applyFont="1" applyFill="1" applyBorder="1" applyAlignment="1" applyProtection="1">
      <alignment horizontal="left"/>
      <protection locked="0"/>
    </xf>
    <xf numFmtId="0" fontId="37" fillId="0" borderId="0" xfId="0" applyFont="1" applyFill="1" applyProtection="1"/>
    <xf numFmtId="0" fontId="43" fillId="39" borderId="4" xfId="0" applyFont="1" applyFill="1" applyBorder="1" applyAlignment="1" applyProtection="1">
      <alignment horizontal="left"/>
      <protection locked="0"/>
    </xf>
    <xf numFmtId="0" fontId="43" fillId="39" borderId="1" xfId="0" applyFont="1" applyFill="1" applyBorder="1" applyProtection="1"/>
    <xf numFmtId="0" fontId="43" fillId="39" borderId="5" xfId="0" applyFont="1" applyFill="1" applyBorder="1" applyProtection="1"/>
    <xf numFmtId="0" fontId="43" fillId="0" borderId="0" xfId="0" applyFont="1" applyFill="1" applyBorder="1" applyAlignment="1" applyProtection="1"/>
    <xf numFmtId="0" fontId="35" fillId="0" borderId="0" xfId="0" applyFont="1" applyFill="1" applyProtection="1"/>
    <xf numFmtId="0" fontId="42" fillId="37" borderId="4" xfId="0" applyFont="1" applyFill="1" applyBorder="1" applyAlignment="1" applyProtection="1">
      <alignment vertical="top"/>
    </xf>
    <xf numFmtId="0" fontId="45" fillId="0" borderId="0" xfId="0" applyFont="1" applyFill="1" applyBorder="1" applyProtection="1"/>
    <xf numFmtId="0" fontId="45" fillId="0" borderId="4" xfId="0" applyFont="1" applyBorder="1" applyProtection="1"/>
    <xf numFmtId="44" fontId="45" fillId="0" borderId="4" xfId="42" applyFont="1" applyBorder="1" applyProtection="1"/>
    <xf numFmtId="0" fontId="45" fillId="0" borderId="0" xfId="0" applyFont="1" applyBorder="1" applyProtection="1"/>
    <xf numFmtId="165" fontId="45" fillId="0" borderId="0" xfId="0" applyNumberFormat="1" applyFont="1" applyBorder="1" applyProtection="1"/>
    <xf numFmtId="0" fontId="37" fillId="37" borderId="0" xfId="0" applyFont="1" applyFill="1" applyBorder="1" applyAlignment="1" applyProtection="1"/>
    <xf numFmtId="0" fontId="47" fillId="0" borderId="0" xfId="0" applyFont="1" applyProtection="1"/>
    <xf numFmtId="0" fontId="35" fillId="0" borderId="4" xfId="0" applyFont="1" applyBorder="1" applyProtection="1"/>
    <xf numFmtId="44" fontId="35" fillId="0" borderId="4" xfId="42" applyFont="1" applyBorder="1" applyProtection="1"/>
    <xf numFmtId="0" fontId="47" fillId="0" borderId="0" xfId="0" applyFont="1" applyFill="1" applyBorder="1" applyProtection="1"/>
    <xf numFmtId="164" fontId="35" fillId="0" borderId="4" xfId="30" applyNumberFormat="1" applyFont="1" applyBorder="1" applyAlignment="1" applyProtection="1">
      <alignment horizontal="left"/>
    </xf>
    <xf numFmtId="43" fontId="35" fillId="0" borderId="4" xfId="30" applyFont="1" applyBorder="1" applyProtection="1"/>
    <xf numFmtId="43" fontId="35" fillId="0" borderId="4" xfId="0" applyNumberFormat="1" applyFont="1" applyBorder="1" applyProtection="1"/>
    <xf numFmtId="43" fontId="45" fillId="0" borderId="0" xfId="30" applyFont="1" applyBorder="1" applyProtection="1"/>
    <xf numFmtId="0" fontId="1" fillId="0" borderId="0" xfId="0" applyFont="1" applyFill="1" applyBorder="1" applyProtection="1"/>
    <xf numFmtId="0" fontId="47" fillId="0" borderId="0" xfId="0" applyFont="1" applyFill="1" applyBorder="1" applyAlignment="1" applyProtection="1"/>
    <xf numFmtId="0" fontId="35" fillId="0" borderId="0" xfId="0" applyFont="1" applyAlignment="1" applyProtection="1"/>
    <xf numFmtId="0" fontId="47" fillId="0" borderId="0" xfId="0" applyFont="1" applyAlignment="1" applyProtection="1"/>
    <xf numFmtId="0" fontId="34" fillId="38" borderId="0" xfId="0" applyFont="1" applyFill="1" applyAlignment="1" applyProtection="1"/>
    <xf numFmtId="0" fontId="42" fillId="37" borderId="4" xfId="0" applyFont="1" applyFill="1" applyBorder="1" applyAlignment="1" applyProtection="1"/>
    <xf numFmtId="0" fontId="45" fillId="0" borderId="0" xfId="0" applyFont="1" applyFill="1" applyBorder="1" applyAlignment="1" applyProtection="1"/>
    <xf numFmtId="43" fontId="42" fillId="36" borderId="4" xfId="30" applyFont="1" applyFill="1" applyBorder="1" applyAlignment="1" applyProtection="1">
      <alignment horizontal="center"/>
    </xf>
    <xf numFmtId="43" fontId="42" fillId="40" borderId="4" xfId="30" applyFont="1" applyFill="1" applyBorder="1" applyAlignment="1" applyProtection="1">
      <alignment horizontal="center"/>
    </xf>
    <xf numFmtId="43" fontId="42" fillId="41" borderId="4" xfId="30" applyFont="1" applyFill="1" applyBorder="1" applyAlignment="1" applyProtection="1">
      <alignment horizontal="center"/>
    </xf>
    <xf numFmtId="43" fontId="42" fillId="41" borderId="4" xfId="30" applyFont="1" applyFill="1" applyBorder="1" applyAlignment="1" applyProtection="1">
      <alignment horizontal="center" wrapText="1"/>
    </xf>
    <xf numFmtId="43" fontId="42" fillId="42" borderId="4" xfId="30" applyFont="1" applyFill="1" applyBorder="1" applyAlignment="1" applyProtection="1">
      <alignment horizontal="center" wrapText="1"/>
    </xf>
    <xf numFmtId="166" fontId="17" fillId="0" borderId="0" xfId="0" applyNumberFormat="1" applyFont="1"/>
    <xf numFmtId="0" fontId="34" fillId="44" borderId="0" xfId="0" applyFont="1" applyFill="1" applyProtection="1"/>
    <xf numFmtId="167" fontId="0" fillId="0" borderId="0" xfId="0" applyNumberFormat="1" applyFill="1"/>
    <xf numFmtId="0" fontId="49" fillId="43" borderId="4" xfId="45" applyFont="1" applyFill="1" applyBorder="1" applyAlignment="1">
      <alignment horizontal="right" vertical="top"/>
    </xf>
    <xf numFmtId="6" fontId="49" fillId="43" borderId="4" xfId="45" applyNumberFormat="1" applyFont="1" applyFill="1" applyBorder="1" applyAlignment="1">
      <alignment horizontal="right" vertical="top"/>
    </xf>
    <xf numFmtId="10" fontId="49" fillId="43" borderId="4" xfId="45" applyNumberFormat="1" applyFont="1" applyFill="1" applyBorder="1" applyAlignment="1">
      <alignment horizontal="right" vertical="top"/>
    </xf>
    <xf numFmtId="0" fontId="35" fillId="0" borderId="0" xfId="0" applyFont="1" applyFill="1"/>
    <xf numFmtId="0" fontId="0" fillId="0" borderId="0" xfId="0" applyFill="1"/>
    <xf numFmtId="0" fontId="38" fillId="0" borderId="0" xfId="0" applyFont="1" applyAlignment="1" applyProtection="1">
      <alignment horizontal="right"/>
    </xf>
    <xf numFmtId="0" fontId="1" fillId="0" borderId="0" xfId="0" applyFont="1" applyFill="1" applyAlignment="1" applyProtection="1">
      <alignment vertical="top"/>
    </xf>
    <xf numFmtId="49" fontId="50" fillId="0" borderId="0" xfId="0" applyNumberFormat="1" applyFont="1" applyAlignment="1" applyProtection="1">
      <alignment vertical="top"/>
    </xf>
    <xf numFmtId="0" fontId="1" fillId="0" borderId="0" xfId="0" applyFont="1" applyAlignment="1" applyProtection="1">
      <alignment vertical="center"/>
    </xf>
    <xf numFmtId="0" fontId="1" fillId="0" borderId="0" xfId="0" applyFont="1" applyFill="1" applyBorder="1" applyAlignment="1" applyProtection="1">
      <alignment horizontal="left" wrapText="1"/>
    </xf>
    <xf numFmtId="0" fontId="47" fillId="0" borderId="0" xfId="0" applyFont="1" applyFill="1" applyBorder="1" applyAlignment="1" applyProtection="1">
      <alignment horizontal="left" wrapText="1"/>
    </xf>
    <xf numFmtId="0" fontId="47" fillId="0" borderId="0" xfId="0" applyFont="1" applyAlignment="1" applyProtection="1">
      <alignment horizontal="left" wrapText="1"/>
    </xf>
    <xf numFmtId="0" fontId="37" fillId="37" borderId="0" xfId="0" applyFont="1" applyFill="1" applyBorder="1" applyAlignment="1" applyProtection="1">
      <alignment wrapText="1"/>
    </xf>
    <xf numFmtId="0" fontId="37" fillId="37" borderId="0" xfId="0" applyFont="1" applyFill="1" applyBorder="1" applyAlignment="1" applyProtection="1"/>
    <xf numFmtId="0" fontId="37" fillId="37" borderId="0" xfId="0" applyFont="1" applyFill="1" applyBorder="1" applyAlignment="1" applyProtection="1">
      <alignment vertical="top"/>
    </xf>
    <xf numFmtId="0" fontId="37" fillId="37" borderId="0" xfId="0" applyFont="1" applyFill="1" applyBorder="1" applyAlignment="1" applyProtection="1">
      <alignment horizontal="center" vertical="center" wrapText="1"/>
    </xf>
    <xf numFmtId="49" fontId="23" fillId="0" borderId="0" xfId="30" applyNumberFormat="1" applyFont="1" applyAlignment="1">
      <alignment horizontal="center"/>
    </xf>
    <xf numFmtId="49" fontId="23" fillId="0" borderId="0" xfId="0" applyNumberFormat="1" applyFont="1" applyAlignment="1">
      <alignment horizontal="center"/>
    </xf>
    <xf numFmtId="49" fontId="23" fillId="0" borderId="0" xfId="38" applyNumberFormat="1" applyFont="1" applyAlignment="1">
      <alignment horizontal="center"/>
    </xf>
  </cellXfs>
  <cellStyles count="92">
    <cellStyle name="20% - Accent1" xfId="1" builtinId="30" customBuiltin="1"/>
    <cellStyle name="20% - Accent1 2" xfId="66"/>
    <cellStyle name="20% - Accent2" xfId="2" builtinId="34" customBuiltin="1"/>
    <cellStyle name="20% - Accent2 2" xfId="70"/>
    <cellStyle name="20% - Accent3" xfId="3" builtinId="38" customBuiltin="1"/>
    <cellStyle name="20% - Accent3 2" xfId="74"/>
    <cellStyle name="20% - Accent4" xfId="4" builtinId="42" customBuiltin="1"/>
    <cellStyle name="20% - Accent4 2" xfId="78"/>
    <cellStyle name="20% - Accent5" xfId="5" builtinId="46" customBuiltin="1"/>
    <cellStyle name="20% - Accent5 2" xfId="82"/>
    <cellStyle name="20% - Accent6" xfId="6" builtinId="50" customBuiltin="1"/>
    <cellStyle name="20% - Accent6 2" xfId="86"/>
    <cellStyle name="40% - Accent1" xfId="7" builtinId="31" customBuiltin="1"/>
    <cellStyle name="40% - Accent1 2" xfId="67"/>
    <cellStyle name="40% - Accent2" xfId="8" builtinId="35" customBuiltin="1"/>
    <cellStyle name="40% - Accent2 2" xfId="71"/>
    <cellStyle name="40% - Accent3" xfId="9" builtinId="39" customBuiltin="1"/>
    <cellStyle name="40% - Accent3 2" xfId="75"/>
    <cellStyle name="40% - Accent4" xfId="10" builtinId="43" customBuiltin="1"/>
    <cellStyle name="40% - Accent4 2" xfId="79"/>
    <cellStyle name="40% - Accent5" xfId="11" builtinId="47" customBuiltin="1"/>
    <cellStyle name="40% - Accent5 2" xfId="83"/>
    <cellStyle name="40% - Accent6" xfId="12" builtinId="51" customBuiltin="1"/>
    <cellStyle name="40% - Accent6 2" xfId="87"/>
    <cellStyle name="60% - Accent1" xfId="13" builtinId="32" customBuiltin="1"/>
    <cellStyle name="60% - Accent1 2" xfId="68"/>
    <cellStyle name="60% - Accent2" xfId="14" builtinId="36" customBuiltin="1"/>
    <cellStyle name="60% - Accent2 2" xfId="72"/>
    <cellStyle name="60% - Accent3" xfId="15" builtinId="40" customBuiltin="1"/>
    <cellStyle name="60% - Accent3 2" xfId="76"/>
    <cellStyle name="60% - Accent4" xfId="16" builtinId="44" customBuiltin="1"/>
    <cellStyle name="60% - Accent4 2" xfId="80"/>
    <cellStyle name="60% - Accent5" xfId="17" builtinId="48" customBuiltin="1"/>
    <cellStyle name="60% - Accent5 2" xfId="84"/>
    <cellStyle name="60% - Accent6" xfId="18" builtinId="52" customBuiltin="1"/>
    <cellStyle name="60% - Accent6 2" xfId="88"/>
    <cellStyle name="Accent1" xfId="19" builtinId="29" customBuiltin="1"/>
    <cellStyle name="Accent1 2" xfId="65"/>
    <cellStyle name="Accent2" xfId="20" builtinId="33" customBuiltin="1"/>
    <cellStyle name="Accent2 2" xfId="69"/>
    <cellStyle name="Accent3" xfId="21" builtinId="37" customBuiltin="1"/>
    <cellStyle name="Accent3 2" xfId="73"/>
    <cellStyle name="Accent4" xfId="22" builtinId="41" customBuiltin="1"/>
    <cellStyle name="Accent4 2" xfId="77"/>
    <cellStyle name="Accent5" xfId="23" builtinId="45" customBuiltin="1"/>
    <cellStyle name="Accent5 2" xfId="81"/>
    <cellStyle name="Accent6" xfId="24" builtinId="49" customBuiltin="1"/>
    <cellStyle name="Accent6 2" xfId="85"/>
    <cellStyle name="Berekening" xfId="25" builtinId="22" customBuiltin="1"/>
    <cellStyle name="Berekening 2" xfId="58"/>
    <cellStyle name="Controlecel" xfId="26" builtinId="23" customBuiltin="1"/>
    <cellStyle name="Controlecel 2" xfId="60"/>
    <cellStyle name="Gekoppelde cel" xfId="27" builtinId="24" customBuiltin="1"/>
    <cellStyle name="Gekoppelde cel 2" xfId="59"/>
    <cellStyle name="Goed" xfId="28" builtinId="26" customBuiltin="1"/>
    <cellStyle name="Goed 2" xfId="53"/>
    <cellStyle name="Invoer" xfId="29" builtinId="20" customBuiltin="1"/>
    <cellStyle name="Invoer 2" xfId="56"/>
    <cellStyle name="Komma" xfId="30" builtinId="3"/>
    <cellStyle name="Komma 2" xfId="47"/>
    <cellStyle name="Komma 3" xfId="90"/>
    <cellStyle name="Kop 1" xfId="31" builtinId="16" customBuiltin="1"/>
    <cellStyle name="Kop 1 2" xfId="49"/>
    <cellStyle name="Kop 2" xfId="32" builtinId="17" customBuiltin="1"/>
    <cellStyle name="Kop 2 2" xfId="50"/>
    <cellStyle name="Kop 3" xfId="33" builtinId="18" customBuiltin="1"/>
    <cellStyle name="Kop 3 2" xfId="51"/>
    <cellStyle name="Kop 4" xfId="34" builtinId="19" customBuiltin="1"/>
    <cellStyle name="Kop 4 2" xfId="52"/>
    <cellStyle name="Neutraal" xfId="35" builtinId="28" customBuiltin="1"/>
    <cellStyle name="Neutraal 2" xfId="55"/>
    <cellStyle name="Notitie" xfId="36" builtinId="10" customBuiltin="1"/>
    <cellStyle name="Notitie 2" xfId="62"/>
    <cellStyle name="Ongeldig" xfId="37" builtinId="27" customBuiltin="1"/>
    <cellStyle name="Ongeldig 2" xfId="54"/>
    <cellStyle name="Procent" xfId="38" builtinId="5"/>
    <cellStyle name="Procent 2" xfId="48"/>
    <cellStyle name="Standaard" xfId="0" builtinId="0"/>
    <cellStyle name="Standaard 2" xfId="45"/>
    <cellStyle name="Standaard 2 2" xfId="46"/>
    <cellStyle name="Titel" xfId="39" builtinId="15" customBuiltin="1"/>
    <cellStyle name="Totaal" xfId="40" builtinId="25" customBuiltin="1"/>
    <cellStyle name="Totaal 2" xfId="64"/>
    <cellStyle name="Uitvoer" xfId="41" builtinId="21" customBuiltin="1"/>
    <cellStyle name="Uitvoer 2" xfId="57"/>
    <cellStyle name="Valuta" xfId="42" builtinId="4"/>
    <cellStyle name="Valuta 2" xfId="89"/>
    <cellStyle name="Valuta 3" xfId="91"/>
    <cellStyle name="Verklarende tekst" xfId="43" builtinId="53" customBuiltin="1"/>
    <cellStyle name="Verklarende tekst 2" xfId="63"/>
    <cellStyle name="Waarschuwingstekst" xfId="44" builtinId="11" customBuiltin="1"/>
    <cellStyle name="Waarschuwingstekst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XFC79"/>
  <sheetViews>
    <sheetView showGridLines="0" showRowColHeaders="0" tabSelected="1" zoomScale="130" zoomScaleNormal="130" workbookViewId="0">
      <selection activeCell="C6" sqref="C6"/>
    </sheetView>
  </sheetViews>
  <sheetFormatPr defaultColWidth="3.28515625" defaultRowHeight="12.75" zeroHeight="1" x14ac:dyDescent="0.2"/>
  <cols>
    <col min="1" max="2" width="4.7109375" style="52" customWidth="1"/>
    <col min="3" max="3" width="64.28515625" style="52" customWidth="1"/>
    <col min="4" max="4" width="2.28515625" style="64" customWidth="1"/>
    <col min="5" max="7" width="16" style="52" customWidth="1"/>
    <col min="8" max="8" width="15.85546875" style="52" customWidth="1"/>
    <col min="9" max="9" width="16" style="52" customWidth="1"/>
    <col min="10" max="10" width="3.28515625" customWidth="1"/>
    <col min="11" max="11" width="0" hidden="1" customWidth="1"/>
    <col min="12" max="12" width="4.85546875" style="76" hidden="1" customWidth="1"/>
    <col min="13" max="16" width="0" style="52" hidden="1" customWidth="1"/>
    <col min="17" max="255" width="0" style="64" hidden="1" customWidth="1"/>
    <col min="256" max="16383" width="0" style="52" hidden="1" customWidth="1"/>
    <col min="16384" max="16384" width="2.5703125" style="52" hidden="1" customWidth="1"/>
  </cols>
  <sheetData>
    <row r="1" spans="1:255" ht="23.25" x14ac:dyDescent="0.35">
      <c r="A1" s="88"/>
      <c r="B1" s="128" t="s">
        <v>70</v>
      </c>
      <c r="C1" s="128"/>
      <c r="D1" s="128"/>
      <c r="E1" s="128"/>
      <c r="F1" s="128"/>
      <c r="G1" s="128"/>
      <c r="H1" s="89"/>
      <c r="I1" s="89"/>
      <c r="J1" s="137"/>
      <c r="K1" s="69"/>
      <c r="L1" s="75"/>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ht="15" customHeight="1" x14ac:dyDescent="0.3">
      <c r="A2" s="90"/>
      <c r="B2" s="90"/>
      <c r="C2" s="91"/>
      <c r="D2" s="92"/>
      <c r="E2" s="90"/>
      <c r="F2" s="90"/>
      <c r="G2" s="90"/>
      <c r="H2" s="90"/>
      <c r="I2" s="90"/>
      <c r="J2" s="93"/>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1:255" x14ac:dyDescent="0.2">
      <c r="A3" s="90"/>
      <c r="B3" s="90"/>
      <c r="C3" s="90"/>
      <c r="D3" s="94"/>
      <c r="E3" s="90"/>
      <c r="F3" s="90"/>
      <c r="G3" s="90"/>
      <c r="H3" s="90"/>
      <c r="I3" s="90"/>
      <c r="J3" s="93"/>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ht="15" x14ac:dyDescent="0.2">
      <c r="A4" s="90"/>
      <c r="B4" s="95" t="s">
        <v>51</v>
      </c>
      <c r="C4" s="95" t="s">
        <v>36</v>
      </c>
      <c r="D4" s="96"/>
      <c r="E4" s="90"/>
      <c r="F4" s="90"/>
      <c r="G4" s="90"/>
      <c r="H4" s="90"/>
      <c r="I4" s="90"/>
      <c r="J4" s="93"/>
      <c r="L4" s="77"/>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x14ac:dyDescent="0.2">
      <c r="A5" s="90"/>
      <c r="B5" s="90"/>
      <c r="C5" s="97" t="s">
        <v>27</v>
      </c>
      <c r="D5" s="94"/>
      <c r="E5" s="97" t="s">
        <v>28</v>
      </c>
      <c r="F5" s="97"/>
      <c r="G5" s="97"/>
      <c r="H5" s="90"/>
      <c r="I5" s="90"/>
      <c r="J5" s="93"/>
      <c r="L5" s="77"/>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14.25" x14ac:dyDescent="0.2">
      <c r="A6" s="90"/>
      <c r="B6" s="144" t="s">
        <v>48</v>
      </c>
      <c r="C6" s="98" t="s">
        <v>64</v>
      </c>
      <c r="D6" s="99"/>
      <c r="E6" s="100">
        <f>VLOOKUP(C6,'Tabel 2021 52 weken'!A33:B101,2)</f>
        <v>20302</v>
      </c>
      <c r="F6" s="101"/>
      <c r="G6" s="102"/>
      <c r="H6" s="90"/>
      <c r="I6" s="90"/>
      <c r="J6" s="93"/>
      <c r="L6" s="77" t="s">
        <v>73</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x14ac:dyDescent="0.2">
      <c r="A7" s="90"/>
      <c r="B7" s="90"/>
      <c r="C7" s="146" t="s">
        <v>44</v>
      </c>
      <c r="D7" s="94"/>
      <c r="E7" s="90"/>
      <c r="F7" s="90"/>
      <c r="G7" s="90"/>
      <c r="H7" s="90"/>
      <c r="I7" s="90"/>
      <c r="J7" s="93"/>
      <c r="L7" s="77">
        <v>1</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x14ac:dyDescent="0.2">
      <c r="A8" s="90"/>
      <c r="B8" s="90"/>
      <c r="C8" s="90"/>
      <c r="D8" s="94"/>
      <c r="E8" s="90"/>
      <c r="F8" s="90"/>
      <c r="G8" s="90"/>
      <c r="H8" s="90"/>
      <c r="I8" s="90"/>
      <c r="J8" s="93"/>
      <c r="L8" s="77">
        <v>2</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ht="15" x14ac:dyDescent="0.2">
      <c r="A9" s="90"/>
      <c r="B9" s="95" t="s">
        <v>42</v>
      </c>
      <c r="C9" s="95" t="s">
        <v>77</v>
      </c>
      <c r="D9" s="94"/>
      <c r="E9" s="147" t="s">
        <v>75</v>
      </c>
      <c r="F9" s="90"/>
      <c r="G9" s="90"/>
      <c r="H9" s="90"/>
      <c r="I9" s="90"/>
      <c r="J9" s="93"/>
      <c r="L9" s="77">
        <v>3</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s="63" customFormat="1" ht="15" x14ac:dyDescent="0.2">
      <c r="A10" s="108"/>
      <c r="B10" s="103"/>
      <c r="C10" s="103"/>
      <c r="D10" s="94"/>
      <c r="E10" s="145"/>
      <c r="F10" s="108"/>
      <c r="G10" s="108"/>
      <c r="H10" s="108"/>
      <c r="I10" s="108"/>
      <c r="J10" s="142"/>
      <c r="K10" s="143"/>
      <c r="L10" s="77">
        <v>4</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14.25" x14ac:dyDescent="0.2">
      <c r="A11" s="90"/>
      <c r="B11" s="90"/>
      <c r="C11" s="104">
        <v>1</v>
      </c>
      <c r="D11" s="94"/>
      <c r="E11" s="105" t="str">
        <f>+IF(C11=1,"dagdeel in de ochtend","dagdelen in de ochtend")</f>
        <v>dagdeel in de ochtend</v>
      </c>
      <c r="F11" s="106"/>
      <c r="G11" s="94"/>
      <c r="H11" s="90"/>
      <c r="I11" s="90"/>
      <c r="J11" s="93"/>
      <c r="K11" s="49"/>
      <c r="L11" s="77">
        <v>5</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x14ac:dyDescent="0.2">
      <c r="A12" s="90"/>
      <c r="B12" s="90"/>
      <c r="C12" s="146" t="s">
        <v>74</v>
      </c>
      <c r="D12" s="94"/>
      <c r="E12" s="90"/>
      <c r="F12" s="90"/>
      <c r="G12" s="90"/>
      <c r="H12" s="90"/>
      <c r="I12" s="90"/>
      <c r="J12" s="93"/>
      <c r="K12" s="13"/>
      <c r="L12" s="77"/>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x14ac:dyDescent="0.2">
      <c r="A13" s="90"/>
      <c r="B13" s="90"/>
      <c r="C13" s="90"/>
      <c r="D13" s="94"/>
      <c r="E13" s="90"/>
      <c r="F13" s="90"/>
      <c r="G13" s="90"/>
      <c r="H13" s="90"/>
      <c r="I13" s="90"/>
      <c r="J13" s="93"/>
      <c r="L13" s="77"/>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 x14ac:dyDescent="0.2">
      <c r="A14" s="90"/>
      <c r="B14" s="95" t="s">
        <v>43</v>
      </c>
      <c r="C14" s="95" t="s">
        <v>78</v>
      </c>
      <c r="D14" s="94"/>
      <c r="E14" s="147" t="s">
        <v>76</v>
      </c>
      <c r="F14" s="90"/>
      <c r="G14" s="90"/>
      <c r="H14" s="90"/>
      <c r="I14" s="90"/>
      <c r="J14" s="93"/>
      <c r="L14" s="77"/>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ht="15" x14ac:dyDescent="0.2">
      <c r="A15" s="90"/>
      <c r="B15" s="103"/>
      <c r="C15" s="103"/>
      <c r="D15" s="94"/>
      <c r="E15" s="145"/>
      <c r="F15" s="108"/>
      <c r="G15" s="108"/>
      <c r="H15" s="90"/>
      <c r="I15" s="90"/>
      <c r="J15" s="93"/>
      <c r="L15" s="77"/>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ht="14.25" x14ac:dyDescent="0.2">
      <c r="A16" s="90"/>
      <c r="B16" s="90"/>
      <c r="C16" s="104">
        <v>1</v>
      </c>
      <c r="D16" s="94"/>
      <c r="E16" s="105" t="str">
        <f>+IF(C16=1,"dagdeel in de middag","dagdelen in de middag")</f>
        <v>dagdeel in de middag</v>
      </c>
      <c r="F16" s="106"/>
      <c r="G16" s="94"/>
      <c r="H16" s="90"/>
      <c r="I16" s="90"/>
      <c r="J16" s="93"/>
      <c r="L16" s="77"/>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x14ac:dyDescent="0.2">
      <c r="A17" s="90"/>
      <c r="B17" s="90"/>
      <c r="C17" s="146" t="s">
        <v>74</v>
      </c>
      <c r="D17" s="94"/>
      <c r="E17" s="90"/>
      <c r="F17" s="90"/>
      <c r="G17" s="90"/>
      <c r="H17" s="90"/>
      <c r="I17" s="90"/>
      <c r="J17" s="93"/>
      <c r="L17" s="77"/>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x14ac:dyDescent="0.2">
      <c r="A18" s="90"/>
      <c r="B18" s="90"/>
      <c r="C18" s="90"/>
      <c r="D18" s="94"/>
      <c r="E18" s="90"/>
      <c r="F18" s="90"/>
      <c r="G18" s="90"/>
      <c r="H18" s="90"/>
      <c r="I18" s="90"/>
      <c r="J18" s="93"/>
      <c r="L18" s="77"/>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ht="18" customHeight="1" x14ac:dyDescent="0.2">
      <c r="A19" s="90"/>
      <c r="B19" s="153" t="s">
        <v>52</v>
      </c>
      <c r="C19" s="151" t="s">
        <v>71</v>
      </c>
      <c r="D19" s="94"/>
      <c r="E19" s="154" t="s">
        <v>53</v>
      </c>
      <c r="F19" s="154"/>
      <c r="G19" s="154"/>
      <c r="H19" s="154"/>
      <c r="I19" s="154"/>
      <c r="J19" s="93"/>
      <c r="K19" s="13"/>
      <c r="L19" s="77"/>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ht="15" customHeight="1" x14ac:dyDescent="0.2">
      <c r="A20" s="90"/>
      <c r="B20" s="153"/>
      <c r="C20" s="152"/>
      <c r="D20" s="107"/>
      <c r="E20" s="154"/>
      <c r="F20" s="154"/>
      <c r="G20" s="154"/>
      <c r="H20" s="154"/>
      <c r="I20" s="154"/>
      <c r="J20" s="93"/>
      <c r="K20" s="13"/>
      <c r="L20" s="5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s="63" customFormat="1" x14ac:dyDescent="0.2">
      <c r="A21" s="108"/>
      <c r="B21" s="108"/>
      <c r="C21" s="96"/>
      <c r="D21" s="96"/>
      <c r="E21" s="96"/>
      <c r="F21" s="96"/>
      <c r="G21" s="96"/>
      <c r="H21" s="96"/>
      <c r="I21" s="108"/>
      <c r="J21" s="108"/>
      <c r="K21" s="70"/>
      <c r="L21" s="78"/>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ht="25.5" x14ac:dyDescent="0.2">
      <c r="A22" s="90"/>
      <c r="B22" s="90" t="s">
        <v>45</v>
      </c>
      <c r="C22" s="129" t="s">
        <v>50</v>
      </c>
      <c r="D22" s="130"/>
      <c r="E22" s="131" t="s">
        <v>35</v>
      </c>
      <c r="F22" s="132" t="s">
        <v>38</v>
      </c>
      <c r="G22" s="133" t="s">
        <v>37</v>
      </c>
      <c r="H22" s="134" t="s">
        <v>67</v>
      </c>
      <c r="I22" s="108"/>
      <c r="J22" s="93"/>
      <c r="L22" s="77"/>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x14ac:dyDescent="0.2">
      <c r="A23" s="90"/>
      <c r="B23" s="90"/>
      <c r="C23" s="111" t="s">
        <v>39</v>
      </c>
      <c r="D23" s="110"/>
      <c r="E23" s="112">
        <f>E44*'Tabel 2021 52 weken'!$F28</f>
        <v>380.38</v>
      </c>
      <c r="F23" s="112">
        <f>F44*'Tabel 2021 48 weken'!$F28</f>
        <v>366.66</v>
      </c>
      <c r="G23" s="112">
        <f>G44*'Tabel 2021 40 weken'!$F28</f>
        <v>324.45</v>
      </c>
      <c r="H23" s="112">
        <f>G23*12/11</f>
        <v>353.94545454545454</v>
      </c>
      <c r="I23" s="90"/>
      <c r="J23" s="93"/>
      <c r="K23" s="49"/>
      <c r="L23" s="77"/>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x14ac:dyDescent="0.2">
      <c r="A24" s="90"/>
      <c r="B24" s="90"/>
      <c r="C24" s="111" t="s">
        <v>59</v>
      </c>
      <c r="D24" s="110"/>
      <c r="E24" s="112">
        <f>VLOOKUP($C$6,'Tabel 2021 52 weken'!$A$33:$N$101,6)*E$44</f>
        <v>15.215200000000012</v>
      </c>
      <c r="F24" s="112">
        <f>VLOOKUP($C$6,'Tabel 2021 48 weken'!$A$33:$N$101,6)*F$44</f>
        <v>25.552799999999994</v>
      </c>
      <c r="G24" s="112">
        <f>VLOOKUP($C$6,'Tabel 2021 40 weken'!$A$33:$N$101,6)*G$44</f>
        <v>40.193999999999967</v>
      </c>
      <c r="H24" s="112">
        <f>G24*12/11</f>
        <v>43.847999999999963</v>
      </c>
      <c r="I24" s="90"/>
      <c r="J24" s="93"/>
      <c r="K24" s="13"/>
      <c r="L24" s="77"/>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x14ac:dyDescent="0.2">
      <c r="A25" s="90"/>
      <c r="B25" s="90"/>
      <c r="C25" s="111" t="s">
        <v>60</v>
      </c>
      <c r="D25" s="110"/>
      <c r="E25" s="112">
        <f>VLOOKUP($C$6,'Tabel 2021 52 weken'!$A$33:$N$101,12)*E$44</f>
        <v>15.215200000000012</v>
      </c>
      <c r="F25" s="112">
        <f>VLOOKUP($C$6,'Tabel 2021 48 weken'!$A$33:$N$101,12)*F$44</f>
        <v>25.552799999999994</v>
      </c>
      <c r="G25" s="112">
        <f>VLOOKUP($C$6,'Tabel 2021 40 weken'!$A$33:$N$101,12)*G$44</f>
        <v>40.193999999999967</v>
      </c>
      <c r="H25" s="112">
        <f>G25*12/11</f>
        <v>43.847999999999963</v>
      </c>
      <c r="I25" s="90"/>
      <c r="J25" s="93"/>
      <c r="K25" s="13"/>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x14ac:dyDescent="0.2">
      <c r="A26" s="90"/>
      <c r="B26" s="90"/>
      <c r="C26" s="113"/>
      <c r="D26" s="110"/>
      <c r="E26" s="114"/>
      <c r="F26" s="114"/>
      <c r="G26" s="114"/>
      <c r="H26" s="114"/>
      <c r="I26" s="90"/>
      <c r="J26" s="93"/>
      <c r="L26" s="79"/>
      <c r="M26" s="68"/>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ht="12.75" customHeight="1" x14ac:dyDescent="0.2">
      <c r="A27" s="90"/>
      <c r="C27" s="148" t="s">
        <v>66</v>
      </c>
      <c r="D27" s="148"/>
      <c r="E27" s="148"/>
      <c r="F27" s="148"/>
      <c r="G27" s="148"/>
      <c r="H27" s="148"/>
      <c r="I27" s="148"/>
      <c r="J27" s="93"/>
    </row>
    <row r="28" spans="1:255" x14ac:dyDescent="0.2">
      <c r="A28" s="90"/>
      <c r="B28" s="90"/>
      <c r="C28" s="90"/>
      <c r="D28" s="94"/>
      <c r="E28" s="90"/>
      <c r="F28" s="90"/>
      <c r="G28" s="90"/>
      <c r="H28" s="90"/>
      <c r="I28" s="90"/>
      <c r="J28" s="93"/>
    </row>
    <row r="29" spans="1:255" x14ac:dyDescent="0.2">
      <c r="A29" s="90"/>
      <c r="B29" s="90"/>
      <c r="C29" s="90"/>
      <c r="D29" s="94"/>
      <c r="E29" s="90"/>
      <c r="F29" s="90"/>
      <c r="G29" s="90"/>
      <c r="H29" s="90"/>
      <c r="I29" s="90"/>
      <c r="J29" s="93"/>
    </row>
    <row r="30" spans="1:255" ht="15" x14ac:dyDescent="0.2">
      <c r="A30" s="90"/>
      <c r="B30" s="115">
        <v>5</v>
      </c>
      <c r="C30" s="115" t="s">
        <v>40</v>
      </c>
      <c r="D30" s="94"/>
      <c r="E30" s="90"/>
      <c r="F30" s="90"/>
      <c r="G30" s="90"/>
      <c r="H30" s="90"/>
      <c r="I30" s="90"/>
      <c r="J30" s="93"/>
    </row>
    <row r="31" spans="1:255" x14ac:dyDescent="0.2">
      <c r="A31" s="90"/>
      <c r="B31" s="90"/>
      <c r="C31" s="90"/>
      <c r="D31" s="94"/>
      <c r="E31" s="90"/>
      <c r="F31" s="90"/>
      <c r="G31" s="90"/>
      <c r="H31" s="90"/>
      <c r="I31" s="90"/>
      <c r="J31" s="93"/>
    </row>
    <row r="32" spans="1:255" x14ac:dyDescent="0.2">
      <c r="A32" s="90"/>
      <c r="B32" s="116" t="s">
        <v>45</v>
      </c>
      <c r="C32" s="116" t="s">
        <v>47</v>
      </c>
      <c r="D32" s="94"/>
      <c r="E32" s="90"/>
      <c r="F32" s="90"/>
      <c r="G32" s="90"/>
      <c r="H32" s="90"/>
      <c r="I32" s="90"/>
      <c r="J32" s="93"/>
    </row>
    <row r="33" spans="1:15" x14ac:dyDescent="0.2">
      <c r="A33" s="90"/>
      <c r="B33" s="90"/>
      <c r="C33" s="116"/>
      <c r="D33" s="94"/>
      <c r="E33" s="90"/>
      <c r="F33" s="90"/>
      <c r="G33" s="90"/>
      <c r="H33" s="90"/>
      <c r="I33" s="90"/>
      <c r="J33" s="93"/>
    </row>
    <row r="34" spans="1:15" ht="38.25" x14ac:dyDescent="0.2">
      <c r="A34" s="90"/>
      <c r="B34" s="90"/>
      <c r="C34" s="109"/>
      <c r="D34" s="94"/>
      <c r="E34" s="131" t="s">
        <v>35</v>
      </c>
      <c r="F34" s="132" t="s">
        <v>38</v>
      </c>
      <c r="G34" s="133" t="s">
        <v>37</v>
      </c>
      <c r="H34" s="134" t="s">
        <v>67</v>
      </c>
      <c r="I34" s="135" t="s">
        <v>54</v>
      </c>
      <c r="J34" s="93"/>
    </row>
    <row r="35" spans="1:15" x14ac:dyDescent="0.2">
      <c r="A35" s="90"/>
      <c r="B35" s="90"/>
      <c r="C35" s="117" t="s">
        <v>41</v>
      </c>
      <c r="D35" s="94"/>
      <c r="E35" s="118">
        <f>IFERROR(E23/E44,0)</f>
        <v>8.36</v>
      </c>
      <c r="F35" s="118">
        <f>IFERROR(F23/F44,0)</f>
        <v>8.73</v>
      </c>
      <c r="G35" s="118">
        <f>IFERROR(G23/G44,0)</f>
        <v>9.27</v>
      </c>
      <c r="H35" s="118">
        <f>+G35</f>
        <v>9.27</v>
      </c>
      <c r="I35" s="112">
        <f>1*'Flexibel 2021'!$F28</f>
        <v>9.48</v>
      </c>
      <c r="J35" s="93"/>
    </row>
    <row r="36" spans="1:15" x14ac:dyDescent="0.2">
      <c r="A36" s="90"/>
      <c r="B36" s="90"/>
      <c r="C36" s="117" t="s">
        <v>61</v>
      </c>
      <c r="D36" s="94"/>
      <c r="E36" s="118">
        <f>IFERROR(E24/E44,0)</f>
        <v>0.33440000000000025</v>
      </c>
      <c r="F36" s="118">
        <f>IFERROR(F24/F44,0)</f>
        <v>0.60839999999999983</v>
      </c>
      <c r="G36" s="118">
        <f>IFERROR(G24/G44,0)</f>
        <v>1.148399999999999</v>
      </c>
      <c r="H36" s="118">
        <f>+G36</f>
        <v>1.148399999999999</v>
      </c>
      <c r="I36" s="112">
        <f>VLOOKUP($C$6,'Flexibel 2021'!$A$33:$N$101,6)*1</f>
        <v>1.3583999999999998</v>
      </c>
      <c r="J36" s="93"/>
    </row>
    <row r="37" spans="1:15" x14ac:dyDescent="0.2">
      <c r="A37" s="90"/>
      <c r="B37" s="90"/>
      <c r="C37" s="117" t="s">
        <v>62</v>
      </c>
      <c r="D37" s="94"/>
      <c r="E37" s="118">
        <f>IFERROR(E25/E44,0)</f>
        <v>0.33440000000000025</v>
      </c>
      <c r="F37" s="118">
        <f>IFERROR(F25/F44,0)</f>
        <v>0.60839999999999983</v>
      </c>
      <c r="G37" s="118">
        <f>IFERROR(G25/G44,0)</f>
        <v>1.148399999999999</v>
      </c>
      <c r="H37" s="118">
        <f>+G37</f>
        <v>1.148399999999999</v>
      </c>
      <c r="I37" s="112">
        <f>VLOOKUP($C$6,'Flexibel 2021'!$A$33:$N$101,12)*1</f>
        <v>1.3583999999999998</v>
      </c>
      <c r="J37" s="93"/>
    </row>
    <row r="38" spans="1:15" x14ac:dyDescent="0.2">
      <c r="A38" s="90"/>
      <c r="B38" s="90"/>
      <c r="C38" s="90"/>
      <c r="D38" s="94"/>
      <c r="E38" s="90"/>
      <c r="F38" s="90"/>
      <c r="G38" s="90"/>
      <c r="H38" s="90"/>
      <c r="I38" s="90"/>
      <c r="J38" s="93"/>
    </row>
    <row r="39" spans="1:15" x14ac:dyDescent="0.2">
      <c r="A39" s="90"/>
      <c r="B39" s="90"/>
      <c r="C39" s="90"/>
      <c r="D39" s="94"/>
      <c r="E39" s="90"/>
      <c r="F39" s="90"/>
      <c r="G39" s="90"/>
      <c r="H39" s="90"/>
      <c r="I39" s="90"/>
      <c r="J39" s="93"/>
    </row>
    <row r="40" spans="1:15" x14ac:dyDescent="0.2">
      <c r="A40" s="90"/>
      <c r="B40" s="119" t="s">
        <v>46</v>
      </c>
      <c r="C40" s="119" t="s">
        <v>49</v>
      </c>
      <c r="D40" s="94"/>
      <c r="E40" s="90"/>
      <c r="F40" s="90"/>
      <c r="G40" s="90"/>
      <c r="H40" s="90"/>
      <c r="I40" s="90"/>
      <c r="J40" s="93"/>
    </row>
    <row r="41" spans="1:15" x14ac:dyDescent="0.2">
      <c r="A41" s="90"/>
      <c r="B41" s="90"/>
      <c r="C41" s="119"/>
      <c r="D41" s="94"/>
      <c r="E41" s="90"/>
      <c r="F41" s="90"/>
      <c r="G41" s="90"/>
      <c r="H41" s="90"/>
      <c r="I41" s="90"/>
      <c r="J41" s="93"/>
    </row>
    <row r="42" spans="1:15" ht="25.5" x14ac:dyDescent="0.2">
      <c r="A42" s="90"/>
      <c r="B42" s="90"/>
      <c r="C42" s="109"/>
      <c r="D42" s="110"/>
      <c r="E42" s="131" t="s">
        <v>35</v>
      </c>
      <c r="F42" s="132" t="s">
        <v>38</v>
      </c>
      <c r="G42" s="133" t="s">
        <v>37</v>
      </c>
      <c r="H42" s="134" t="s">
        <v>67</v>
      </c>
      <c r="I42" s="90"/>
      <c r="J42" s="93"/>
    </row>
    <row r="43" spans="1:15" x14ac:dyDescent="0.2">
      <c r="A43" s="90"/>
      <c r="B43" s="90"/>
      <c r="C43" s="117" t="s">
        <v>0</v>
      </c>
      <c r="D43" s="94"/>
      <c r="E43" s="120">
        <f>IF($C$11="geen",0,52*5.5*$C$11)+IF($C$16="geen",0,52*5*$C$16)</f>
        <v>546</v>
      </c>
      <c r="F43" s="120">
        <f>IF($C$11="geen",0,48*5.5*$C$11)+IF($C$16="geen",0,48*5*$C$16)</f>
        <v>504</v>
      </c>
      <c r="G43" s="120">
        <f>IF($C$11="geen",0,40*5.5*$C$11)+IF($C$16="geen",0,40*5*$C$16)</f>
        <v>420</v>
      </c>
      <c r="H43" s="120">
        <f>G43</f>
        <v>420</v>
      </c>
      <c r="I43" s="90"/>
      <c r="J43" s="93"/>
      <c r="N43" s="66"/>
    </row>
    <row r="44" spans="1:15" x14ac:dyDescent="0.2">
      <c r="A44" s="90"/>
      <c r="B44" s="90"/>
      <c r="C44" s="117" t="s">
        <v>55</v>
      </c>
      <c r="D44" s="94"/>
      <c r="E44" s="121">
        <f>E43/12</f>
        <v>45.5</v>
      </c>
      <c r="F44" s="121">
        <f>F43/12</f>
        <v>42</v>
      </c>
      <c r="G44" s="121">
        <f>G43/12</f>
        <v>35</v>
      </c>
      <c r="H44" s="122">
        <f>+G44</f>
        <v>35</v>
      </c>
      <c r="I44" s="123"/>
      <c r="J44" s="93"/>
      <c r="N44" s="66"/>
      <c r="O44" s="66"/>
    </row>
    <row r="45" spans="1:15" x14ac:dyDescent="0.2">
      <c r="A45" s="90"/>
      <c r="B45" s="90"/>
      <c r="C45" s="117" t="s">
        <v>68</v>
      </c>
      <c r="D45" s="94"/>
      <c r="E45" s="90"/>
      <c r="F45" s="90"/>
      <c r="G45" s="90"/>
      <c r="H45" s="122">
        <f>G44*12/11</f>
        <v>38.18181818181818</v>
      </c>
      <c r="I45" s="90"/>
      <c r="J45" s="93"/>
    </row>
    <row r="46" spans="1:15" x14ac:dyDescent="0.2">
      <c r="A46" s="90"/>
      <c r="B46" s="90"/>
      <c r="C46" s="90"/>
      <c r="D46" s="94"/>
      <c r="E46" s="90"/>
      <c r="F46" s="90"/>
      <c r="G46" s="90"/>
      <c r="H46" s="90"/>
      <c r="I46" s="90"/>
      <c r="J46" s="93"/>
    </row>
    <row r="47" spans="1:15" ht="12.75" customHeight="1" x14ac:dyDescent="0.2">
      <c r="A47" s="90"/>
      <c r="B47" s="90"/>
      <c r="C47" s="148" t="str">
        <f>+C27</f>
        <v>* Een 40-wekencontract wordt in 11 termijnen per jaar gefactureerd. Juli wordt niet gefactureerd. Per saldo zijn de totale kosten per jaar gelijk.</v>
      </c>
      <c r="D47" s="148"/>
      <c r="E47" s="148"/>
      <c r="F47" s="148"/>
      <c r="G47" s="148"/>
      <c r="H47" s="148"/>
      <c r="I47" s="148"/>
      <c r="J47" s="93"/>
    </row>
    <row r="48" spans="1:15" x14ac:dyDescent="0.2">
      <c r="A48" s="90"/>
      <c r="B48" s="90"/>
      <c r="C48" s="124"/>
      <c r="D48" s="94"/>
      <c r="E48" s="90"/>
      <c r="F48" s="90"/>
      <c r="G48" s="90"/>
      <c r="H48" s="90"/>
      <c r="I48" s="90"/>
      <c r="J48" s="93"/>
    </row>
    <row r="49" spans="1:255" ht="38.25" customHeight="1" x14ac:dyDescent="0.2">
      <c r="A49" s="90"/>
      <c r="B49" s="149" t="s">
        <v>63</v>
      </c>
      <c r="C49" s="149"/>
      <c r="D49" s="149"/>
      <c r="E49" s="149"/>
      <c r="F49" s="149"/>
      <c r="G49" s="149"/>
      <c r="H49" s="149"/>
      <c r="I49" s="149"/>
      <c r="J49" s="93"/>
    </row>
    <row r="50" spans="1:255" x14ac:dyDescent="0.2">
      <c r="A50" s="90"/>
      <c r="B50" s="125"/>
      <c r="C50" s="126"/>
      <c r="D50" s="125"/>
      <c r="E50" s="126"/>
      <c r="F50" s="126"/>
      <c r="G50" s="126"/>
      <c r="H50" s="126"/>
      <c r="I50" s="126"/>
      <c r="J50" s="93"/>
    </row>
    <row r="51" spans="1:255" ht="26.25" customHeight="1" x14ac:dyDescent="0.2">
      <c r="A51" s="90"/>
      <c r="B51" s="150" t="s">
        <v>72</v>
      </c>
      <c r="C51" s="150"/>
      <c r="D51" s="150"/>
      <c r="E51" s="150"/>
      <c r="F51" s="150"/>
      <c r="G51" s="150"/>
      <c r="H51" s="150"/>
      <c r="I51" s="150"/>
      <c r="J51" s="93"/>
    </row>
    <row r="52" spans="1:255" x14ac:dyDescent="0.2">
      <c r="A52" s="90"/>
      <c r="B52" s="127"/>
      <c r="C52" s="126"/>
      <c r="D52" s="125"/>
      <c r="E52" s="126"/>
      <c r="F52" s="126"/>
      <c r="G52" s="126"/>
      <c r="H52" s="126"/>
      <c r="I52" s="126"/>
      <c r="J52" s="93"/>
    </row>
    <row r="53" spans="1:255" x14ac:dyDescent="0.2">
      <c r="A53" s="90"/>
      <c r="B53" s="127"/>
      <c r="C53" s="126"/>
      <c r="D53" s="125"/>
      <c r="E53" s="126"/>
      <c r="F53" s="126"/>
      <c r="G53" s="126"/>
      <c r="H53" s="126"/>
      <c r="I53" s="126"/>
      <c r="J53" s="93"/>
    </row>
    <row r="54" spans="1:255" x14ac:dyDescent="0.2">
      <c r="A54" s="90"/>
      <c r="B54" s="116"/>
      <c r="C54" s="90"/>
      <c r="D54" s="119"/>
      <c r="E54" s="90"/>
      <c r="F54" s="90"/>
      <c r="G54" s="90"/>
      <c r="H54" s="90"/>
      <c r="I54" s="90"/>
      <c r="J54" s="93"/>
    </row>
    <row r="55" spans="1:255" hidden="1" x14ac:dyDescent="0.2">
      <c r="A55" s="90"/>
      <c r="B55" s="116"/>
      <c r="C55" s="90"/>
      <c r="D55" s="119"/>
      <c r="E55" s="90"/>
      <c r="F55" s="90"/>
      <c r="G55" s="90"/>
      <c r="H55" s="90"/>
      <c r="I55" s="90"/>
      <c r="J55" s="93"/>
    </row>
    <row r="56" spans="1:255" hidden="1" x14ac:dyDescent="0.2">
      <c r="A56" s="90"/>
      <c r="B56" s="116"/>
      <c r="C56" s="90"/>
      <c r="D56" s="119"/>
      <c r="E56" s="90"/>
      <c r="F56" s="90"/>
      <c r="G56" s="90"/>
      <c r="H56" s="90"/>
      <c r="I56" s="90"/>
      <c r="J56" s="93"/>
    </row>
    <row r="57" spans="1:255" hidden="1" x14ac:dyDescent="0.2">
      <c r="A57" s="90"/>
      <c r="B57" s="116"/>
      <c r="C57" s="90"/>
      <c r="D57" s="119"/>
      <c r="E57" s="90"/>
      <c r="F57" s="90"/>
      <c r="G57" s="90"/>
      <c r="H57" s="90"/>
      <c r="I57" s="90"/>
      <c r="J57" s="93"/>
    </row>
    <row r="58" spans="1:255" hidden="1" x14ac:dyDescent="0.2">
      <c r="C58" s="65"/>
    </row>
    <row r="59" spans="1:255" hidden="1" x14ac:dyDescent="0.2"/>
    <row r="60" spans="1:255" hidden="1" x14ac:dyDescent="0.2">
      <c r="A60" s="65"/>
      <c r="B60" s="65"/>
      <c r="C60" s="73"/>
    </row>
    <row r="61" spans="1:255" s="65" customFormat="1" hidden="1" x14ac:dyDescent="0.2">
      <c r="D61" s="71"/>
      <c r="J61" s="72"/>
      <c r="K61" s="72"/>
      <c r="L61" s="80"/>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row>
    <row r="62" spans="1:255" hidden="1" x14ac:dyDescent="0.2"/>
    <row r="63" spans="1:255" hidden="1" x14ac:dyDescent="0.2"/>
    <row r="64" spans="1:255"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x14ac:dyDescent="0.2"/>
    <row r="77" x14ac:dyDescent="0.2"/>
    <row r="78" x14ac:dyDescent="0.2"/>
    <row r="79" x14ac:dyDescent="0.2"/>
  </sheetData>
  <sheetProtection algorithmName="SHA-512" hashValue="o+Qr86FG5PsUIChGkisI9MwN5vpjPdVOABqHTx93O11NVDMxP1IRKTnPDW/KpRZibaMGF3tGM8O7TjVmit69eA==" saltValue="ln4KalMa/FV8zFKjb2YBdw==" spinCount="100000" sheet="1" objects="1" scenarios="1"/>
  <dataConsolidate/>
  <mergeCells count="7">
    <mergeCell ref="C47:I47"/>
    <mergeCell ref="B49:I49"/>
    <mergeCell ref="B51:I51"/>
    <mergeCell ref="C19:C20"/>
    <mergeCell ref="B19:B20"/>
    <mergeCell ref="E19:I20"/>
    <mergeCell ref="C27:I27"/>
  </mergeCells>
  <dataValidations xWindow="354" yWindow="218" count="3">
    <dataValidation type="list" allowBlank="1" showInputMessage="1" showErrorMessage="1" sqref="C8 C13 D7:D19 C18">
      <formula1>Scholen</formula1>
    </dataValidation>
    <dataValidation type="list" showInputMessage="1" showErrorMessage="1" error="Klik op Annuleren en vervolgens op het pijtje rechts van dit_x000a_ invoervak." sqref="C16">
      <formula1>$L$6:$L$11</formula1>
    </dataValidation>
    <dataValidation type="list" showInputMessage="1" showErrorMessage="1" error="Klik op Annuleren en vervolgens op het pijtje rechts van dit invoervak." sqref="C11">
      <formula1>$L$6:$L$11</formula1>
    </dataValidation>
  </dataValidations>
  <pageMargins left="0.70866141732283472" right="0.70866141732283472" top="0.74803149606299213" bottom="0.74803149606299213" header="0.31496062992125984" footer="0.31496062992125984"/>
  <pageSetup paperSize="256" scale="57" orientation="portrait" r:id="rId1"/>
  <ignoredErrors>
    <ignoredError sqref="E6" unlockedFormula="1"/>
  </ignoredErrors>
  <extLst>
    <ext xmlns:x14="http://schemas.microsoft.com/office/spreadsheetml/2009/9/main" uri="{CCE6A557-97BC-4b89-ADB6-D9C93CAAB3DF}">
      <x14:dataValidations xmlns:xm="http://schemas.microsoft.com/office/excel/2006/main" xWindow="354" yWindow="218" count="1">
        <x14:dataValidation type="list" allowBlank="1" showInputMessage="1" showErrorMessage="1" error="Klik op Annuleren en vervolgens op het pijtje rechts van dit invoervak.">
          <x14:formula1>
            <xm:f>'Tabel 2021 52 weken'!$A$33:$A$101</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W178"/>
  <sheetViews>
    <sheetView topLeftCell="A4" workbookViewId="0">
      <pane ySplit="13" topLeftCell="A17" activePane="bottomLeft" state="frozen"/>
      <selection activeCell="A4" sqref="A4"/>
      <selection pane="bottomLeft" activeCell="J33" sqref="J33:J101"/>
    </sheetView>
  </sheetViews>
  <sheetFormatPr defaultRowHeight="12.75" x14ac:dyDescent="0.2"/>
  <cols>
    <col min="1" max="1" width="13.5703125" style="8" customWidth="1"/>
    <col min="2" max="2" width="12" style="8" customWidth="1"/>
    <col min="3" max="3" width="2.7109375" customWidth="1"/>
    <col min="4" max="4" width="12" style="9" customWidth="1"/>
    <col min="5" max="5" width="2.7109375" customWidth="1"/>
    <col min="6" max="6" width="12" style="10" customWidth="1"/>
    <col min="7" max="7" width="2.7109375" customWidth="1"/>
    <col min="8" max="8" width="12" style="10" customWidth="1"/>
    <col min="9" max="9" width="2.7109375" customWidth="1"/>
    <col min="10" max="10" width="12" style="9" customWidth="1"/>
    <col min="11" max="11" width="2.7109375" customWidth="1"/>
    <col min="12" max="12" width="12" customWidth="1"/>
    <col min="13" max="13" width="2.7109375" customWidth="1"/>
    <col min="14" max="14" width="12" customWidth="1"/>
    <col min="17" max="17" width="10.7109375" bestFit="1" customWidth="1"/>
  </cols>
  <sheetData>
    <row r="1" spans="1:2" s="1" customFormat="1" ht="19.5" x14ac:dyDescent="0.25">
      <c r="A1" s="4" t="s">
        <v>58</v>
      </c>
    </row>
    <row r="2" spans="1:2" s="1" customFormat="1" x14ac:dyDescent="0.2">
      <c r="A2" s="1" t="s">
        <v>57</v>
      </c>
    </row>
    <row r="3" spans="1:2" s="1" customFormat="1" x14ac:dyDescent="0.2"/>
    <row r="4" spans="1:2" s="1" customFormat="1" x14ac:dyDescent="0.2"/>
    <row r="5" spans="1:2" s="1" customFormat="1" ht="14.25" x14ac:dyDescent="0.2">
      <c r="A5" s="5" t="s">
        <v>1</v>
      </c>
    </row>
    <row r="6" spans="1:2" s="1" customFormat="1" x14ac:dyDescent="0.2"/>
    <row r="7" spans="1:2" s="1" customFormat="1" ht="15" x14ac:dyDescent="0.2">
      <c r="A7" s="6" t="s">
        <v>2</v>
      </c>
      <c r="B7" s="1" t="s">
        <v>3</v>
      </c>
    </row>
    <row r="8" spans="1:2" s="1" customFormat="1" ht="15" x14ac:dyDescent="0.2">
      <c r="A8" s="6" t="s">
        <v>4</v>
      </c>
      <c r="B8" s="1" t="s">
        <v>5</v>
      </c>
    </row>
    <row r="9" spans="1:2" s="1" customFormat="1" ht="15" x14ac:dyDescent="0.2">
      <c r="A9" s="7"/>
      <c r="B9" s="1" t="s">
        <v>6</v>
      </c>
    </row>
    <row r="10" spans="1:2" s="1" customFormat="1" ht="15" x14ac:dyDescent="0.2">
      <c r="A10" s="7"/>
      <c r="B10" s="2" t="s">
        <v>7</v>
      </c>
    </row>
    <row r="11" spans="1:2" s="1" customFormat="1" ht="15" x14ac:dyDescent="0.2">
      <c r="A11" s="7"/>
      <c r="B11" s="2" t="s">
        <v>8</v>
      </c>
    </row>
    <row r="12" spans="1:2" s="1" customFormat="1" ht="15" x14ac:dyDescent="0.2">
      <c r="A12" s="6" t="s">
        <v>9</v>
      </c>
      <c r="B12" s="1" t="s">
        <v>10</v>
      </c>
    </row>
    <row r="13" spans="1:2" s="1" customFormat="1" x14ac:dyDescent="0.2">
      <c r="B13" s="1" t="s">
        <v>6</v>
      </c>
    </row>
    <row r="14" spans="1:2" s="1" customFormat="1" x14ac:dyDescent="0.2">
      <c r="B14" s="2" t="s">
        <v>7</v>
      </c>
    </row>
    <row r="15" spans="1:2" s="1" customFormat="1" x14ac:dyDescent="0.2">
      <c r="B15" s="2" t="s">
        <v>8</v>
      </c>
    </row>
    <row r="16" spans="1:2" s="1" customFormat="1" x14ac:dyDescent="0.2">
      <c r="B16" s="2"/>
    </row>
    <row r="17" spans="1:16" s="1" customFormat="1" x14ac:dyDescent="0.2">
      <c r="B17" s="2"/>
    </row>
    <row r="18" spans="1:16" x14ac:dyDescent="0.2">
      <c r="F18" s="10" t="s">
        <v>11</v>
      </c>
      <c r="J18" s="11"/>
    </row>
    <row r="19" spans="1:16" x14ac:dyDescent="0.2">
      <c r="A19" s="10" t="s">
        <v>12</v>
      </c>
      <c r="D19" s="74">
        <v>8.4600000000000009</v>
      </c>
      <c r="F19" s="12">
        <f>IF(F28-D19&gt;0,F28-D19,0)</f>
        <v>0</v>
      </c>
      <c r="L19" s="13"/>
      <c r="N19" s="10"/>
    </row>
    <row r="20" spans="1:16" x14ac:dyDescent="0.2">
      <c r="A20" s="10" t="s">
        <v>13</v>
      </c>
      <c r="D20" s="74">
        <v>7.27</v>
      </c>
      <c r="F20" s="12">
        <f>IF(H28-D20&gt;0,H28-D20,0)</f>
        <v>0</v>
      </c>
      <c r="N20" s="10"/>
    </row>
    <row r="21" spans="1:16" x14ac:dyDescent="0.2">
      <c r="A21" s="10"/>
      <c r="D21" s="10"/>
      <c r="N21" s="10"/>
    </row>
    <row r="22" spans="1:16" x14ac:dyDescent="0.2">
      <c r="A22" s="10"/>
      <c r="D22" s="10"/>
      <c r="N22" s="10"/>
    </row>
    <row r="23" spans="1:16" x14ac:dyDescent="0.2">
      <c r="A23" s="10"/>
      <c r="D23" s="10"/>
      <c r="N23" s="10"/>
    </row>
    <row r="24" spans="1:16" ht="15" x14ac:dyDescent="0.2">
      <c r="A24" s="155" t="s">
        <v>14</v>
      </c>
      <c r="B24" s="155"/>
      <c r="D24" s="156" t="s">
        <v>15</v>
      </c>
      <c r="E24" s="156"/>
      <c r="F24" s="156"/>
      <c r="G24" s="156"/>
      <c r="H24" s="156"/>
      <c r="I24" s="14"/>
      <c r="J24" s="157" t="s">
        <v>16</v>
      </c>
      <c r="K24" s="157"/>
      <c r="L24" s="157"/>
      <c r="M24" s="157"/>
      <c r="N24" s="157"/>
    </row>
    <row r="25" spans="1:16" x14ac:dyDescent="0.2">
      <c r="A25" s="15" t="s">
        <v>17</v>
      </c>
      <c r="B25" s="15"/>
      <c r="D25" s="16" t="s">
        <v>18</v>
      </c>
      <c r="E25" s="17"/>
      <c r="F25" s="18"/>
      <c r="G25" s="17"/>
      <c r="H25" s="18"/>
      <c r="J25" s="19" t="s">
        <v>18</v>
      </c>
      <c r="K25" s="20"/>
      <c r="L25" s="20"/>
      <c r="M25" s="20"/>
      <c r="N25" s="20"/>
    </row>
    <row r="26" spans="1:16" x14ac:dyDescent="0.2">
      <c r="A26" s="15" t="s">
        <v>19</v>
      </c>
      <c r="B26" s="15"/>
      <c r="D26" s="16" t="s">
        <v>20</v>
      </c>
      <c r="E26" s="17"/>
      <c r="F26" s="21" t="s">
        <v>21</v>
      </c>
      <c r="G26" s="22"/>
      <c r="H26" s="21" t="s">
        <v>22</v>
      </c>
      <c r="J26" s="19" t="s">
        <v>20</v>
      </c>
      <c r="K26" s="20"/>
      <c r="L26" s="23" t="s">
        <v>23</v>
      </c>
      <c r="M26" s="20"/>
      <c r="N26" s="23" t="s">
        <v>24</v>
      </c>
    </row>
    <row r="27" spans="1:16" x14ac:dyDescent="0.2">
      <c r="A27" s="15" t="s">
        <v>65</v>
      </c>
      <c r="B27" s="83">
        <f>B33/18485</f>
        <v>1.0982959156072492</v>
      </c>
      <c r="D27" s="24"/>
      <c r="E27" s="17"/>
      <c r="F27" s="25" t="s">
        <v>25</v>
      </c>
      <c r="G27" s="26"/>
      <c r="H27" s="25" t="s">
        <v>26</v>
      </c>
      <c r="J27" s="27"/>
      <c r="K27" s="20"/>
      <c r="L27" s="28" t="s">
        <v>25</v>
      </c>
      <c r="M27" s="29"/>
      <c r="N27" s="28" t="s">
        <v>26</v>
      </c>
    </row>
    <row r="28" spans="1:16" x14ac:dyDescent="0.2">
      <c r="A28" s="15"/>
      <c r="B28" s="15"/>
      <c r="D28" s="24"/>
      <c r="E28" s="17"/>
      <c r="F28" s="74">
        <v>8.36</v>
      </c>
      <c r="G28" s="26"/>
      <c r="H28" s="74">
        <v>7.27</v>
      </c>
      <c r="J28" s="27"/>
      <c r="K28" s="20"/>
      <c r="L28" s="30">
        <f>F28</f>
        <v>8.36</v>
      </c>
      <c r="M28" s="20"/>
      <c r="N28" s="30">
        <f>H28</f>
        <v>7.27</v>
      </c>
    </row>
    <row r="29" spans="1:16" ht="13.5" thickBot="1" x14ac:dyDescent="0.25">
      <c r="A29" s="15"/>
      <c r="B29" s="15"/>
      <c r="D29" s="24"/>
      <c r="E29" s="17"/>
      <c r="F29" s="18"/>
      <c r="G29" s="17"/>
      <c r="H29" s="18"/>
      <c r="J29" s="27"/>
      <c r="K29" s="20"/>
      <c r="L29" s="20"/>
      <c r="M29" s="20"/>
      <c r="N29" s="20"/>
    </row>
    <row r="30" spans="1:16" x14ac:dyDescent="0.2">
      <c r="A30" s="31" t="s">
        <v>27</v>
      </c>
      <c r="B30" s="31" t="s">
        <v>28</v>
      </c>
      <c r="C30" s="1"/>
      <c r="D30" s="32" t="s">
        <v>29</v>
      </c>
      <c r="E30" s="33"/>
      <c r="F30" s="34" t="s">
        <v>30</v>
      </c>
      <c r="G30" s="33"/>
      <c r="H30" s="34" t="s">
        <v>30</v>
      </c>
      <c r="J30" s="35" t="s">
        <v>31</v>
      </c>
      <c r="K30" s="20"/>
      <c r="L30" s="36" t="s">
        <v>30</v>
      </c>
      <c r="M30" s="20"/>
      <c r="N30" s="36" t="s">
        <v>30</v>
      </c>
      <c r="P30" s="46"/>
    </row>
    <row r="31" spans="1:16" ht="13.5" thickBot="1" x14ac:dyDescent="0.25">
      <c r="A31" s="37"/>
      <c r="B31" s="37"/>
      <c r="C31" s="1"/>
      <c r="D31" s="38" t="s">
        <v>32</v>
      </c>
      <c r="E31" s="33"/>
      <c r="F31" s="39" t="s">
        <v>33</v>
      </c>
      <c r="G31" s="33"/>
      <c r="H31" s="39" t="s">
        <v>33</v>
      </c>
      <c r="J31" s="40" t="s">
        <v>34</v>
      </c>
      <c r="K31" s="20"/>
      <c r="L31" s="41" t="s">
        <v>33</v>
      </c>
      <c r="M31" s="20"/>
      <c r="N31" s="41" t="s">
        <v>33</v>
      </c>
      <c r="P31" s="46"/>
    </row>
    <row r="32" spans="1:16" x14ac:dyDescent="0.2">
      <c r="A32" s="15"/>
      <c r="B32" s="15"/>
      <c r="D32" s="24"/>
      <c r="E32" s="17"/>
      <c r="F32" s="18"/>
      <c r="G32" s="17"/>
      <c r="H32" s="18"/>
      <c r="J32" s="27"/>
      <c r="K32" s="20"/>
      <c r="L32" s="20"/>
      <c r="M32" s="20"/>
      <c r="N32" s="20"/>
    </row>
    <row r="33" spans="1:23" x14ac:dyDescent="0.2">
      <c r="A33" s="139" t="s">
        <v>64</v>
      </c>
      <c r="B33" s="140">
        <v>20302</v>
      </c>
      <c r="C33" s="1"/>
      <c r="D33" s="141">
        <v>0.96</v>
      </c>
      <c r="E33" s="59"/>
      <c r="F33" s="43">
        <f>IF($D$19&gt;=$F$28,($F$28*(100%-D33))+($F$19),$D$19*(100%-D33)+$F$19)</f>
        <v>0.33440000000000025</v>
      </c>
      <c r="G33" s="42"/>
      <c r="H33" s="43">
        <f>IF($D$20&gt;=$H$28,($H$28*(100%-D33))+($F$20),$D$20*(100%-D33)+($F$20))</f>
        <v>0.29080000000000022</v>
      </c>
      <c r="I33" s="1"/>
      <c r="J33" s="141">
        <v>0.96</v>
      </c>
      <c r="K33" s="60"/>
      <c r="L33" s="45">
        <f t="shared" ref="L33" si="0">IF($D$19&gt;=$L$28,($L$28*(100%-J33))+(F$19),$D$19*(100%-J33)+$F$19)</f>
        <v>0.33440000000000025</v>
      </c>
      <c r="M33" s="44"/>
      <c r="N33" s="45">
        <f t="shared" ref="N33" si="1">IF($D$20&gt;=$H$28,($H$28*(100%-J33))+($F$20),$D$20*(100%-J33)+($F$20))</f>
        <v>0.29080000000000022</v>
      </c>
      <c r="P33" s="85"/>
    </row>
    <row r="34" spans="1:23" x14ac:dyDescent="0.2">
      <c r="A34" s="140">
        <v>20303</v>
      </c>
      <c r="B34" s="140">
        <v>21654</v>
      </c>
      <c r="C34" s="1"/>
      <c r="D34" s="141">
        <v>0.96</v>
      </c>
      <c r="E34" s="59"/>
      <c r="F34" s="43">
        <f t="shared" ref="F34:F97" si="2">IF($D$19&gt;=$F$28,($F$28*(100%-D34))+($F$19),$D$19*(100%-D34)+$F$19)</f>
        <v>0.33440000000000025</v>
      </c>
      <c r="G34" s="42"/>
      <c r="H34" s="43">
        <f t="shared" ref="H34:H97" si="3">IF($D$20&gt;=$H$28,($H$28*(100%-D34))+($F$20),$D$20*(100%-D34)+($F$20))</f>
        <v>0.29080000000000022</v>
      </c>
      <c r="I34" s="1"/>
      <c r="J34" s="141">
        <v>0.96</v>
      </c>
      <c r="K34" s="60"/>
      <c r="L34" s="45">
        <f t="shared" ref="L34:L97" si="4">IF($D$19&gt;=$L$28,($L$28*(100%-J34))+(F$19),$D$19*(100%-J34)+$F$19)</f>
        <v>0.33440000000000025</v>
      </c>
      <c r="M34" s="44"/>
      <c r="N34" s="45">
        <f t="shared" ref="N34:N97" si="5">IF($D$20&gt;=$H$28,($H$28*(100%-J34))+($F$20),$D$20*(100%-J34)+($F$20))</f>
        <v>0.29080000000000022</v>
      </c>
    </row>
    <row r="35" spans="1:23" x14ac:dyDescent="0.2">
      <c r="A35" s="140">
        <v>21655</v>
      </c>
      <c r="B35" s="140">
        <v>23004</v>
      </c>
      <c r="C35" s="1"/>
      <c r="D35" s="141">
        <v>0.96</v>
      </c>
      <c r="E35" s="59"/>
      <c r="F35" s="43">
        <f t="shared" si="2"/>
        <v>0.33440000000000025</v>
      </c>
      <c r="G35" s="42"/>
      <c r="H35" s="43">
        <f t="shared" si="3"/>
        <v>0.29080000000000022</v>
      </c>
      <c r="I35" s="1"/>
      <c r="J35" s="141">
        <v>0.96</v>
      </c>
      <c r="K35" s="60"/>
      <c r="L35" s="45">
        <f t="shared" si="4"/>
        <v>0.33440000000000025</v>
      </c>
      <c r="M35" s="44"/>
      <c r="N35" s="45">
        <f t="shared" si="5"/>
        <v>0.29080000000000022</v>
      </c>
      <c r="R35" s="46"/>
    </row>
    <row r="36" spans="1:23" x14ac:dyDescent="0.2">
      <c r="A36" s="140">
        <v>23005</v>
      </c>
      <c r="B36" s="140">
        <v>24357</v>
      </c>
      <c r="C36" s="1"/>
      <c r="D36" s="141">
        <v>0.96</v>
      </c>
      <c r="E36" s="59"/>
      <c r="F36" s="43">
        <f t="shared" si="2"/>
        <v>0.33440000000000025</v>
      </c>
      <c r="G36" s="42"/>
      <c r="H36" s="43">
        <f t="shared" si="3"/>
        <v>0.29080000000000022</v>
      </c>
      <c r="I36" s="1"/>
      <c r="J36" s="141">
        <v>0.96</v>
      </c>
      <c r="K36" s="60"/>
      <c r="L36" s="45">
        <f t="shared" si="4"/>
        <v>0.33440000000000025</v>
      </c>
      <c r="M36" s="44"/>
      <c r="N36" s="45">
        <f t="shared" si="5"/>
        <v>0.29080000000000022</v>
      </c>
    </row>
    <row r="37" spans="1:23" x14ac:dyDescent="0.2">
      <c r="A37" s="140">
        <v>24358</v>
      </c>
      <c r="B37" s="140">
        <v>25709</v>
      </c>
      <c r="C37" s="1"/>
      <c r="D37" s="141">
        <v>0.96</v>
      </c>
      <c r="E37" s="59"/>
      <c r="F37" s="43">
        <f t="shared" si="2"/>
        <v>0.33440000000000025</v>
      </c>
      <c r="G37" s="42"/>
      <c r="H37" s="43">
        <f t="shared" si="3"/>
        <v>0.29080000000000022</v>
      </c>
      <c r="I37" s="1"/>
      <c r="J37" s="141">
        <v>0.96</v>
      </c>
      <c r="K37" s="60"/>
      <c r="L37" s="45">
        <f t="shared" si="4"/>
        <v>0.33440000000000025</v>
      </c>
      <c r="M37" s="44"/>
      <c r="N37" s="45">
        <f t="shared" si="5"/>
        <v>0.29080000000000022</v>
      </c>
    </row>
    <row r="38" spans="1:23" x14ac:dyDescent="0.2">
      <c r="A38" s="140">
        <v>25710</v>
      </c>
      <c r="B38" s="140">
        <v>27061</v>
      </c>
      <c r="C38" s="1"/>
      <c r="D38" s="141">
        <v>0.95599999999999996</v>
      </c>
      <c r="E38" s="59"/>
      <c r="F38" s="43">
        <f t="shared" si="2"/>
        <v>0.36784000000000028</v>
      </c>
      <c r="G38" s="42"/>
      <c r="H38" s="43">
        <f t="shared" si="3"/>
        <v>0.31988000000000028</v>
      </c>
      <c r="I38" s="1"/>
      <c r="J38" s="141">
        <v>0.95699999999999996</v>
      </c>
      <c r="K38" s="60"/>
      <c r="L38" s="45">
        <f t="shared" si="4"/>
        <v>0.3594800000000003</v>
      </c>
      <c r="M38" s="44"/>
      <c r="N38" s="45">
        <f t="shared" si="5"/>
        <v>0.31261000000000028</v>
      </c>
    </row>
    <row r="39" spans="1:23" x14ac:dyDescent="0.2">
      <c r="A39" s="140">
        <v>27062</v>
      </c>
      <c r="B39" s="140">
        <v>28412</v>
      </c>
      <c r="C39" s="1"/>
      <c r="D39" s="141">
        <v>0.94499999999999995</v>
      </c>
      <c r="E39" s="59"/>
      <c r="F39" s="43">
        <f t="shared" si="2"/>
        <v>0.45980000000000038</v>
      </c>
      <c r="G39" s="42"/>
      <c r="H39" s="43">
        <f t="shared" si="3"/>
        <v>0.39985000000000032</v>
      </c>
      <c r="I39" s="1"/>
      <c r="J39" s="141">
        <v>0.95499999999999996</v>
      </c>
      <c r="K39" s="60"/>
      <c r="L39" s="45">
        <f t="shared" si="4"/>
        <v>0.37620000000000031</v>
      </c>
      <c r="M39" s="44"/>
      <c r="N39" s="45">
        <f t="shared" si="5"/>
        <v>0.32715000000000027</v>
      </c>
    </row>
    <row r="40" spans="1:23" x14ac:dyDescent="0.2">
      <c r="A40" s="140">
        <v>28413</v>
      </c>
      <c r="B40" s="140">
        <v>29760</v>
      </c>
      <c r="C40" s="1"/>
      <c r="D40" s="141">
        <v>0.93500000000000005</v>
      </c>
      <c r="E40" s="59"/>
      <c r="F40" s="43">
        <f t="shared" si="2"/>
        <v>0.54339999999999955</v>
      </c>
      <c r="G40" s="42"/>
      <c r="H40" s="43">
        <f t="shared" si="3"/>
        <v>0.47254999999999958</v>
      </c>
      <c r="I40" s="1"/>
      <c r="J40" s="141">
        <v>0.95299999999999996</v>
      </c>
      <c r="K40" s="60"/>
      <c r="L40" s="45">
        <f t="shared" si="4"/>
        <v>0.39292000000000032</v>
      </c>
      <c r="M40" s="44"/>
      <c r="N40" s="45">
        <f t="shared" si="5"/>
        <v>0.34169000000000027</v>
      </c>
    </row>
    <row r="41" spans="1:23" x14ac:dyDescent="0.2">
      <c r="A41" s="140">
        <v>29761</v>
      </c>
      <c r="B41" s="140">
        <v>31214</v>
      </c>
      <c r="C41" s="1"/>
      <c r="D41" s="141">
        <v>0.92600000000000005</v>
      </c>
      <c r="E41" s="59"/>
      <c r="F41" s="43">
        <f t="shared" si="2"/>
        <v>0.61863999999999963</v>
      </c>
      <c r="G41" s="42"/>
      <c r="H41" s="43">
        <f t="shared" si="3"/>
        <v>0.53797999999999968</v>
      </c>
      <c r="I41" s="1"/>
      <c r="J41" s="141">
        <v>0.95099999999999996</v>
      </c>
      <c r="K41" s="60"/>
      <c r="L41" s="45">
        <f t="shared" si="4"/>
        <v>0.40964000000000034</v>
      </c>
      <c r="M41" s="44"/>
      <c r="N41" s="45">
        <f t="shared" si="5"/>
        <v>0.35623000000000027</v>
      </c>
    </row>
    <row r="42" spans="1:23" x14ac:dyDescent="0.2">
      <c r="A42" s="140">
        <v>31215</v>
      </c>
      <c r="B42" s="140">
        <v>32666</v>
      </c>
      <c r="C42" s="1"/>
      <c r="D42" s="141">
        <v>0.92</v>
      </c>
      <c r="E42" s="59"/>
      <c r="F42" s="43">
        <f t="shared" si="2"/>
        <v>0.66879999999999962</v>
      </c>
      <c r="G42" s="42"/>
      <c r="H42" s="43">
        <f t="shared" si="3"/>
        <v>0.58159999999999967</v>
      </c>
      <c r="I42" s="1"/>
      <c r="J42" s="141">
        <v>0.95</v>
      </c>
      <c r="K42" s="60"/>
      <c r="L42" s="45">
        <f t="shared" si="4"/>
        <v>0.41800000000000032</v>
      </c>
      <c r="M42" s="44"/>
      <c r="N42" s="45">
        <f t="shared" si="5"/>
        <v>0.36350000000000032</v>
      </c>
    </row>
    <row r="43" spans="1:23" x14ac:dyDescent="0.2">
      <c r="A43" s="140">
        <v>32668</v>
      </c>
      <c r="B43" s="140">
        <v>34122</v>
      </c>
      <c r="C43" s="1"/>
      <c r="D43" s="141">
        <v>0.91</v>
      </c>
      <c r="E43" s="59"/>
      <c r="F43" s="43">
        <f t="shared" si="2"/>
        <v>0.75239999999999974</v>
      </c>
      <c r="G43" s="42"/>
      <c r="H43" s="43">
        <f t="shared" si="3"/>
        <v>0.65429999999999977</v>
      </c>
      <c r="I43" s="1"/>
      <c r="J43" s="141">
        <v>0.94799999999999995</v>
      </c>
      <c r="K43" s="60"/>
      <c r="L43" s="45">
        <f t="shared" si="4"/>
        <v>0.43472000000000038</v>
      </c>
      <c r="M43" s="44"/>
      <c r="N43" s="45">
        <f t="shared" si="5"/>
        <v>0.37804000000000032</v>
      </c>
    </row>
    <row r="44" spans="1:23" x14ac:dyDescent="0.2">
      <c r="A44" s="140">
        <v>34123</v>
      </c>
      <c r="B44" s="140">
        <v>35574</v>
      </c>
      <c r="C44" s="1"/>
      <c r="D44" s="141">
        <v>0.90500000000000003</v>
      </c>
      <c r="E44" s="59"/>
      <c r="F44" s="43">
        <f t="shared" si="2"/>
        <v>0.79419999999999968</v>
      </c>
      <c r="G44" s="42"/>
      <c r="H44" s="43">
        <f t="shared" si="3"/>
        <v>0.69064999999999976</v>
      </c>
      <c r="I44" s="1"/>
      <c r="J44" s="141">
        <v>0.94599999999999995</v>
      </c>
      <c r="K44" s="60"/>
      <c r="L44" s="45">
        <f t="shared" si="4"/>
        <v>0.4514400000000004</v>
      </c>
      <c r="M44" s="44"/>
      <c r="N44" s="45">
        <f t="shared" si="5"/>
        <v>0.39258000000000032</v>
      </c>
    </row>
    <row r="45" spans="1:23" x14ac:dyDescent="0.2">
      <c r="A45" s="140">
        <v>35575</v>
      </c>
      <c r="B45" s="140">
        <v>37031</v>
      </c>
      <c r="C45" s="1"/>
      <c r="D45" s="141">
        <v>0.89700000000000002</v>
      </c>
      <c r="E45" s="59"/>
      <c r="F45" s="43">
        <f t="shared" si="2"/>
        <v>0.86107999999999973</v>
      </c>
      <c r="G45" s="42"/>
      <c r="H45" s="43">
        <f t="shared" si="3"/>
        <v>0.74880999999999986</v>
      </c>
      <c r="I45" s="1"/>
      <c r="J45" s="141">
        <v>0.94599999999999995</v>
      </c>
      <c r="K45" s="60"/>
      <c r="L45" s="45">
        <f t="shared" si="4"/>
        <v>0.4514400000000004</v>
      </c>
      <c r="M45" s="44"/>
      <c r="N45" s="45">
        <f t="shared" si="5"/>
        <v>0.39258000000000032</v>
      </c>
    </row>
    <row r="46" spans="1:23" x14ac:dyDescent="0.2">
      <c r="A46" s="140">
        <v>37032</v>
      </c>
      <c r="B46" s="140">
        <v>38484</v>
      </c>
      <c r="C46" s="1"/>
      <c r="D46" s="141">
        <v>0.88900000000000001</v>
      </c>
      <c r="E46" s="59"/>
      <c r="F46" s="43">
        <f t="shared" si="2"/>
        <v>0.92795999999999979</v>
      </c>
      <c r="G46" s="42"/>
      <c r="H46" s="43">
        <f t="shared" si="3"/>
        <v>0.80696999999999985</v>
      </c>
      <c r="I46" s="1"/>
      <c r="J46" s="141">
        <v>0.94599999999999995</v>
      </c>
      <c r="K46" s="60"/>
      <c r="L46" s="45">
        <f t="shared" si="4"/>
        <v>0.4514400000000004</v>
      </c>
      <c r="M46" s="44"/>
      <c r="N46" s="45">
        <f t="shared" si="5"/>
        <v>0.39258000000000032</v>
      </c>
      <c r="V46" s="47"/>
      <c r="W46" s="48"/>
    </row>
    <row r="47" spans="1:23" x14ac:dyDescent="0.2">
      <c r="A47" s="140">
        <v>38485</v>
      </c>
      <c r="B47" s="140">
        <v>39972</v>
      </c>
      <c r="C47" s="1"/>
      <c r="D47" s="141">
        <v>0.88300000000000001</v>
      </c>
      <c r="E47" s="59"/>
      <c r="F47" s="43">
        <f t="shared" si="2"/>
        <v>0.97811999999999988</v>
      </c>
      <c r="G47" s="42"/>
      <c r="H47" s="43">
        <f t="shared" si="3"/>
        <v>0.85058999999999985</v>
      </c>
      <c r="I47" s="1"/>
      <c r="J47" s="141">
        <v>0.94599999999999995</v>
      </c>
      <c r="K47" s="60"/>
      <c r="L47" s="45">
        <f t="shared" si="4"/>
        <v>0.4514400000000004</v>
      </c>
      <c r="M47" s="44"/>
      <c r="N47" s="45">
        <f t="shared" si="5"/>
        <v>0.39258000000000032</v>
      </c>
      <c r="V47" s="47"/>
    </row>
    <row r="48" spans="1:23" x14ac:dyDescent="0.2">
      <c r="A48" s="140">
        <v>39973</v>
      </c>
      <c r="B48" s="140">
        <v>41463</v>
      </c>
      <c r="C48" s="1"/>
      <c r="D48" s="141">
        <v>0.875</v>
      </c>
      <c r="E48" s="59"/>
      <c r="F48" s="43">
        <f t="shared" si="2"/>
        <v>1.0449999999999999</v>
      </c>
      <c r="G48" s="42"/>
      <c r="H48" s="43">
        <f t="shared" si="3"/>
        <v>0.90874999999999995</v>
      </c>
      <c r="I48" s="1"/>
      <c r="J48" s="141">
        <v>0.94599999999999995</v>
      </c>
      <c r="K48" s="60"/>
      <c r="L48" s="45">
        <f t="shared" si="4"/>
        <v>0.4514400000000004</v>
      </c>
      <c r="M48" s="44"/>
      <c r="N48" s="45">
        <f t="shared" si="5"/>
        <v>0.39258000000000032</v>
      </c>
      <c r="V48" s="47"/>
    </row>
    <row r="49" spans="1:14" x14ac:dyDescent="0.2">
      <c r="A49" s="140">
        <v>41464</v>
      </c>
      <c r="B49" s="140">
        <v>42953</v>
      </c>
      <c r="C49" s="1"/>
      <c r="D49" s="141">
        <v>0.86799999999999999</v>
      </c>
      <c r="E49" s="59"/>
      <c r="F49" s="43">
        <f t="shared" si="2"/>
        <v>1.1035200000000001</v>
      </c>
      <c r="G49" s="42"/>
      <c r="H49" s="43">
        <f t="shared" si="3"/>
        <v>0.95963999999999994</v>
      </c>
      <c r="I49" s="1"/>
      <c r="J49" s="141">
        <v>0.94599999999999995</v>
      </c>
      <c r="K49" s="60"/>
      <c r="L49" s="45">
        <f t="shared" si="4"/>
        <v>0.4514400000000004</v>
      </c>
      <c r="M49" s="44"/>
      <c r="N49" s="45">
        <f t="shared" si="5"/>
        <v>0.39258000000000032</v>
      </c>
    </row>
    <row r="50" spans="1:14" x14ac:dyDescent="0.2">
      <c r="A50" s="140">
        <v>42954</v>
      </c>
      <c r="B50" s="140">
        <v>44443</v>
      </c>
      <c r="C50" s="1"/>
      <c r="D50" s="141">
        <v>0.86099999999999999</v>
      </c>
      <c r="E50" s="59"/>
      <c r="F50" s="43">
        <f t="shared" si="2"/>
        <v>1.16204</v>
      </c>
      <c r="G50" s="42"/>
      <c r="H50" s="43">
        <f t="shared" si="3"/>
        <v>1.0105299999999999</v>
      </c>
      <c r="I50" s="1"/>
      <c r="J50" s="141">
        <v>0.94599999999999995</v>
      </c>
      <c r="K50" s="60"/>
      <c r="L50" s="45">
        <f t="shared" si="4"/>
        <v>0.4514400000000004</v>
      </c>
      <c r="M50" s="44"/>
      <c r="N50" s="45">
        <f t="shared" si="5"/>
        <v>0.39258000000000032</v>
      </c>
    </row>
    <row r="51" spans="1:14" x14ac:dyDescent="0.2">
      <c r="A51" s="140">
        <v>44444</v>
      </c>
      <c r="B51" s="140">
        <v>45936</v>
      </c>
      <c r="C51" s="1"/>
      <c r="D51" s="141">
        <v>0.85199999999999998</v>
      </c>
      <c r="E51" s="59"/>
      <c r="F51" s="43">
        <f t="shared" si="2"/>
        <v>1.2372800000000002</v>
      </c>
      <c r="G51" s="42"/>
      <c r="H51" s="43">
        <f t="shared" si="3"/>
        <v>1.07596</v>
      </c>
      <c r="I51" s="1"/>
      <c r="J51" s="141">
        <v>0.94599999999999995</v>
      </c>
      <c r="K51" s="60"/>
      <c r="L51" s="45">
        <f t="shared" si="4"/>
        <v>0.4514400000000004</v>
      </c>
      <c r="M51" s="44"/>
      <c r="N51" s="45">
        <f t="shared" si="5"/>
        <v>0.39258000000000032</v>
      </c>
    </row>
    <row r="52" spans="1:14" x14ac:dyDescent="0.2">
      <c r="A52" s="140">
        <v>45937</v>
      </c>
      <c r="B52" s="140">
        <v>47427</v>
      </c>
      <c r="C52" s="1"/>
      <c r="D52" s="141">
        <v>0.84699999999999998</v>
      </c>
      <c r="E52" s="59"/>
      <c r="F52" s="43">
        <f t="shared" si="2"/>
        <v>1.2790800000000002</v>
      </c>
      <c r="G52" s="42"/>
      <c r="H52" s="43">
        <f t="shared" si="3"/>
        <v>1.1123100000000001</v>
      </c>
      <c r="I52" s="1"/>
      <c r="J52" s="141">
        <v>0.94599999999999995</v>
      </c>
      <c r="K52" s="60"/>
      <c r="L52" s="45">
        <f t="shared" si="4"/>
        <v>0.4514400000000004</v>
      </c>
      <c r="M52" s="44"/>
      <c r="N52" s="45">
        <f t="shared" si="5"/>
        <v>0.39258000000000032</v>
      </c>
    </row>
    <row r="53" spans="1:14" x14ac:dyDescent="0.2">
      <c r="A53" s="140">
        <v>47428</v>
      </c>
      <c r="B53" s="140">
        <v>48916</v>
      </c>
      <c r="C53" s="1"/>
      <c r="D53" s="141">
        <v>0.83899999999999997</v>
      </c>
      <c r="E53" s="59"/>
      <c r="F53" s="43">
        <f t="shared" si="2"/>
        <v>1.3459600000000003</v>
      </c>
      <c r="G53" s="42"/>
      <c r="H53" s="43">
        <f t="shared" si="3"/>
        <v>1.1704700000000001</v>
      </c>
      <c r="I53" s="1"/>
      <c r="J53" s="141">
        <v>0.94599999999999995</v>
      </c>
      <c r="K53" s="60"/>
      <c r="L53" s="45">
        <f t="shared" si="4"/>
        <v>0.4514400000000004</v>
      </c>
      <c r="M53" s="44"/>
      <c r="N53" s="45">
        <f t="shared" si="5"/>
        <v>0.39258000000000032</v>
      </c>
    </row>
    <row r="54" spans="1:14" x14ac:dyDescent="0.2">
      <c r="A54" s="140">
        <v>48917</v>
      </c>
      <c r="B54" s="140">
        <v>50407</v>
      </c>
      <c r="C54" s="1"/>
      <c r="D54" s="141">
        <v>0.83299999999999996</v>
      </c>
      <c r="E54" s="59"/>
      <c r="F54" s="43">
        <f t="shared" si="2"/>
        <v>1.3961200000000002</v>
      </c>
      <c r="G54" s="42"/>
      <c r="H54" s="43">
        <f t="shared" si="3"/>
        <v>1.2140900000000001</v>
      </c>
      <c r="I54" s="1"/>
      <c r="J54" s="141">
        <v>0.94599999999999995</v>
      </c>
      <c r="K54" s="60"/>
      <c r="L54" s="45">
        <f t="shared" si="4"/>
        <v>0.4514400000000004</v>
      </c>
      <c r="M54" s="44"/>
      <c r="N54" s="45">
        <f t="shared" si="5"/>
        <v>0.39258000000000032</v>
      </c>
    </row>
    <row r="55" spans="1:14" x14ac:dyDescent="0.2">
      <c r="A55" s="140">
        <v>50408</v>
      </c>
      <c r="B55" s="140">
        <v>52036</v>
      </c>
      <c r="C55" s="1"/>
      <c r="D55" s="141">
        <v>0.82399999999999995</v>
      </c>
      <c r="E55" s="59"/>
      <c r="F55" s="43">
        <f t="shared" si="2"/>
        <v>1.4713600000000002</v>
      </c>
      <c r="G55" s="42"/>
      <c r="H55" s="43">
        <f t="shared" si="3"/>
        <v>1.2795200000000002</v>
      </c>
      <c r="I55" s="1"/>
      <c r="J55" s="141">
        <v>0.94599999999999995</v>
      </c>
      <c r="K55" s="60"/>
      <c r="L55" s="45">
        <f t="shared" si="4"/>
        <v>0.4514400000000004</v>
      </c>
      <c r="M55" s="44"/>
      <c r="N55" s="45">
        <f t="shared" si="5"/>
        <v>0.39258000000000032</v>
      </c>
    </row>
    <row r="56" spans="1:14" x14ac:dyDescent="0.2">
      <c r="A56" s="140">
        <v>52037</v>
      </c>
      <c r="B56" s="140">
        <v>55230</v>
      </c>
      <c r="C56" s="1"/>
      <c r="D56" s="141">
        <v>0.80900000000000005</v>
      </c>
      <c r="E56" s="59"/>
      <c r="F56" s="43">
        <f t="shared" si="2"/>
        <v>1.5967599999999995</v>
      </c>
      <c r="G56" s="42"/>
      <c r="H56" s="43">
        <f t="shared" si="3"/>
        <v>1.3885699999999996</v>
      </c>
      <c r="I56" s="1"/>
      <c r="J56" s="141">
        <v>0.94599999999999995</v>
      </c>
      <c r="K56" s="60"/>
      <c r="L56" s="45">
        <f t="shared" si="4"/>
        <v>0.4514400000000004</v>
      </c>
      <c r="M56" s="44"/>
      <c r="N56" s="45">
        <f t="shared" si="5"/>
        <v>0.39258000000000032</v>
      </c>
    </row>
    <row r="57" spans="1:14" x14ac:dyDescent="0.2">
      <c r="A57" s="140">
        <v>55231</v>
      </c>
      <c r="B57" s="140">
        <v>58423</v>
      </c>
      <c r="C57" s="1"/>
      <c r="D57" s="141">
        <v>0.80100000000000005</v>
      </c>
      <c r="E57" s="59"/>
      <c r="F57" s="43">
        <f t="shared" si="2"/>
        <v>1.6636399999999996</v>
      </c>
      <c r="G57" s="42"/>
      <c r="H57" s="43">
        <f t="shared" si="3"/>
        <v>1.4467299999999996</v>
      </c>
      <c r="I57" s="1"/>
      <c r="J57" s="141">
        <v>0.94199999999999995</v>
      </c>
      <c r="K57" s="60"/>
      <c r="L57" s="45">
        <f t="shared" si="4"/>
        <v>0.48488000000000042</v>
      </c>
      <c r="M57" s="44"/>
      <c r="N57" s="45">
        <f t="shared" si="5"/>
        <v>0.42166000000000037</v>
      </c>
    </row>
    <row r="58" spans="1:14" x14ac:dyDescent="0.2">
      <c r="A58" s="140">
        <v>58424</v>
      </c>
      <c r="B58" s="140">
        <v>61618</v>
      </c>
      <c r="C58" s="1"/>
      <c r="D58" s="141">
        <v>0.79</v>
      </c>
      <c r="E58" s="59"/>
      <c r="F58" s="43">
        <f t="shared" si="2"/>
        <v>1.7555999999999996</v>
      </c>
      <c r="G58" s="42"/>
      <c r="H58" s="43">
        <f t="shared" si="3"/>
        <v>1.5266999999999997</v>
      </c>
      <c r="I58" s="1"/>
      <c r="J58" s="141">
        <v>0.93600000000000005</v>
      </c>
      <c r="K58" s="60"/>
      <c r="L58" s="45">
        <f t="shared" si="4"/>
        <v>0.53503999999999952</v>
      </c>
      <c r="M58" s="44"/>
      <c r="N58" s="45">
        <f t="shared" si="5"/>
        <v>0.46527999999999958</v>
      </c>
    </row>
    <row r="59" spans="1:14" x14ac:dyDescent="0.2">
      <c r="A59" s="140">
        <v>61619</v>
      </c>
      <c r="B59" s="140">
        <v>64813</v>
      </c>
      <c r="C59" s="1"/>
      <c r="D59" s="141">
        <v>0.76800000000000002</v>
      </c>
      <c r="E59" s="59"/>
      <c r="F59" s="43">
        <f t="shared" si="2"/>
        <v>1.9395199999999997</v>
      </c>
      <c r="G59" s="42"/>
      <c r="H59" s="43">
        <f t="shared" si="3"/>
        <v>1.6866399999999997</v>
      </c>
      <c r="I59" s="1"/>
      <c r="J59" s="141">
        <v>0.93200000000000005</v>
      </c>
      <c r="K59" s="60"/>
      <c r="L59" s="45">
        <f t="shared" si="4"/>
        <v>0.56847999999999954</v>
      </c>
      <c r="M59" s="44"/>
      <c r="N59" s="45">
        <f t="shared" si="5"/>
        <v>0.49435999999999958</v>
      </c>
    </row>
    <row r="60" spans="1:14" x14ac:dyDescent="0.2">
      <c r="A60" s="140">
        <v>64814</v>
      </c>
      <c r="B60" s="140">
        <v>68006</v>
      </c>
      <c r="C60" s="1"/>
      <c r="D60" s="141">
        <v>0.745</v>
      </c>
      <c r="E60" s="59"/>
      <c r="F60" s="43">
        <f t="shared" si="2"/>
        <v>2.1317999999999997</v>
      </c>
      <c r="G60" s="42"/>
      <c r="H60" s="43">
        <f t="shared" si="3"/>
        <v>1.85385</v>
      </c>
      <c r="I60" s="1"/>
      <c r="J60" s="141">
        <v>0.92900000000000005</v>
      </c>
      <c r="K60" s="60"/>
      <c r="L60" s="45">
        <f t="shared" si="4"/>
        <v>0.59355999999999953</v>
      </c>
      <c r="M60" s="44"/>
      <c r="N60" s="45">
        <f t="shared" si="5"/>
        <v>0.51616999999999957</v>
      </c>
    </row>
    <row r="61" spans="1:14" x14ac:dyDescent="0.2">
      <c r="A61" s="140">
        <v>68007</v>
      </c>
      <c r="B61" s="140">
        <v>71202</v>
      </c>
      <c r="C61" s="1"/>
      <c r="D61" s="141">
        <v>0.72299999999999998</v>
      </c>
      <c r="E61" s="59"/>
      <c r="F61" s="43">
        <f t="shared" si="2"/>
        <v>2.3157200000000002</v>
      </c>
      <c r="G61" s="42"/>
      <c r="H61" s="43">
        <f t="shared" si="3"/>
        <v>2.0137900000000002</v>
      </c>
      <c r="I61" s="1"/>
      <c r="J61" s="141">
        <v>0.92200000000000004</v>
      </c>
      <c r="K61" s="60"/>
      <c r="L61" s="45">
        <f t="shared" si="4"/>
        <v>0.65207999999999966</v>
      </c>
      <c r="M61" s="44"/>
      <c r="N61" s="45">
        <f t="shared" si="5"/>
        <v>0.56705999999999968</v>
      </c>
    </row>
    <row r="62" spans="1:14" x14ac:dyDescent="0.2">
      <c r="A62" s="140">
        <v>71203</v>
      </c>
      <c r="B62" s="140">
        <v>74396</v>
      </c>
      <c r="C62" s="1"/>
      <c r="D62" s="141">
        <v>0.69899999999999995</v>
      </c>
      <c r="E62" s="59"/>
      <c r="F62" s="43">
        <f t="shared" si="2"/>
        <v>2.5163600000000002</v>
      </c>
      <c r="G62" s="42"/>
      <c r="H62" s="43">
        <f t="shared" si="3"/>
        <v>2.1882700000000002</v>
      </c>
      <c r="I62" s="1"/>
      <c r="J62" s="141">
        <v>0.91700000000000004</v>
      </c>
      <c r="K62" s="60"/>
      <c r="L62" s="45">
        <f t="shared" si="4"/>
        <v>0.69387999999999961</v>
      </c>
      <c r="M62" s="44"/>
      <c r="N62" s="45">
        <f t="shared" si="5"/>
        <v>0.60340999999999967</v>
      </c>
    </row>
    <row r="63" spans="1:14" x14ac:dyDescent="0.2">
      <c r="A63" s="140">
        <v>74397</v>
      </c>
      <c r="B63" s="140">
        <v>77590</v>
      </c>
      <c r="C63" s="1"/>
      <c r="D63" s="141">
        <v>0.67600000000000005</v>
      </c>
      <c r="E63" s="59"/>
      <c r="F63" s="43">
        <f t="shared" si="2"/>
        <v>2.7086399999999995</v>
      </c>
      <c r="G63" s="42"/>
      <c r="H63" s="43">
        <f t="shared" si="3"/>
        <v>2.3554799999999996</v>
      </c>
      <c r="I63" s="1"/>
      <c r="J63" s="141">
        <v>0.91200000000000003</v>
      </c>
      <c r="K63" s="60"/>
      <c r="L63" s="45">
        <f t="shared" si="4"/>
        <v>0.73567999999999967</v>
      </c>
      <c r="M63" s="44"/>
      <c r="N63" s="45">
        <f t="shared" si="5"/>
        <v>0.63975999999999977</v>
      </c>
    </row>
    <row r="64" spans="1:14" x14ac:dyDescent="0.2">
      <c r="A64" s="140">
        <v>77591</v>
      </c>
      <c r="B64" s="140">
        <v>80786</v>
      </c>
      <c r="C64" s="1"/>
      <c r="D64" s="141">
        <v>0.65400000000000003</v>
      </c>
      <c r="E64" s="59"/>
      <c r="F64" s="43">
        <f t="shared" si="2"/>
        <v>2.8925599999999996</v>
      </c>
      <c r="G64" s="42"/>
      <c r="H64" s="43">
        <f t="shared" si="3"/>
        <v>2.5154199999999998</v>
      </c>
      <c r="I64" s="1"/>
      <c r="J64" s="141">
        <v>0.90500000000000003</v>
      </c>
      <c r="K64" s="60"/>
      <c r="L64" s="45">
        <f t="shared" si="4"/>
        <v>0.79419999999999968</v>
      </c>
      <c r="M64" s="44"/>
      <c r="N64" s="45">
        <f t="shared" si="5"/>
        <v>0.69064999999999976</v>
      </c>
    </row>
    <row r="65" spans="1:15" x14ac:dyDescent="0.2">
      <c r="A65" s="140">
        <v>80787</v>
      </c>
      <c r="B65" s="140">
        <v>83979</v>
      </c>
      <c r="C65" s="1"/>
      <c r="D65" s="141">
        <v>0.63100000000000001</v>
      </c>
      <c r="E65" s="59"/>
      <c r="F65" s="43">
        <f t="shared" si="2"/>
        <v>3.0848399999999998</v>
      </c>
      <c r="G65" s="42"/>
      <c r="H65" s="43">
        <f t="shared" si="3"/>
        <v>2.6826299999999996</v>
      </c>
      <c r="I65" s="1"/>
      <c r="J65" s="141">
        <v>0.9</v>
      </c>
      <c r="K65" s="60"/>
      <c r="L65" s="45">
        <f t="shared" si="4"/>
        <v>0.83599999999999974</v>
      </c>
      <c r="M65" s="44"/>
      <c r="N65" s="45">
        <f t="shared" si="5"/>
        <v>0.72699999999999976</v>
      </c>
    </row>
    <row r="66" spans="1:15" x14ac:dyDescent="0.2">
      <c r="A66" s="140">
        <v>83980</v>
      </c>
      <c r="B66" s="140">
        <v>87176</v>
      </c>
      <c r="C66" s="1"/>
      <c r="D66" s="141">
        <v>0.60899999999999999</v>
      </c>
      <c r="E66" s="59"/>
      <c r="F66" s="43">
        <f t="shared" si="2"/>
        <v>3.2687599999999999</v>
      </c>
      <c r="G66" s="42"/>
      <c r="H66" s="43">
        <f t="shared" si="3"/>
        <v>2.8425699999999998</v>
      </c>
      <c r="I66" s="1"/>
      <c r="J66" s="141">
        <v>0.89600000000000002</v>
      </c>
      <c r="K66" s="60"/>
      <c r="L66" s="45">
        <f t="shared" si="4"/>
        <v>0.86943999999999977</v>
      </c>
      <c r="M66" s="44"/>
      <c r="N66" s="45">
        <f t="shared" si="5"/>
        <v>0.75607999999999986</v>
      </c>
    </row>
    <row r="67" spans="1:15" x14ac:dyDescent="0.2">
      <c r="A67" s="140">
        <v>87177</v>
      </c>
      <c r="B67" s="140">
        <v>90370</v>
      </c>
      <c r="C67" s="1"/>
      <c r="D67" s="141">
        <v>0.58399999999999996</v>
      </c>
      <c r="E67" s="59"/>
      <c r="F67" s="43">
        <f t="shared" si="2"/>
        <v>3.47776</v>
      </c>
      <c r="G67" s="42"/>
      <c r="H67" s="43">
        <f t="shared" si="3"/>
        <v>3.0243199999999999</v>
      </c>
      <c r="I67" s="1"/>
      <c r="J67" s="141">
        <v>0.89300000000000002</v>
      </c>
      <c r="K67" s="60"/>
      <c r="L67" s="45">
        <f t="shared" si="4"/>
        <v>0.89451999999999976</v>
      </c>
      <c r="M67" s="44"/>
      <c r="N67" s="45">
        <f t="shared" si="5"/>
        <v>0.77788999999999986</v>
      </c>
    </row>
    <row r="68" spans="1:15" x14ac:dyDescent="0.2">
      <c r="A68" s="140">
        <v>90371</v>
      </c>
      <c r="B68" s="140">
        <v>93562</v>
      </c>
      <c r="C68" s="1"/>
      <c r="D68" s="141">
        <v>0.56200000000000006</v>
      </c>
      <c r="E68" s="59"/>
      <c r="F68" s="43">
        <f t="shared" si="2"/>
        <v>3.6616799999999992</v>
      </c>
      <c r="G68" s="42"/>
      <c r="H68" s="43">
        <f t="shared" si="3"/>
        <v>3.1842599999999992</v>
      </c>
      <c r="I68" s="1"/>
      <c r="J68" s="141">
        <v>0.88600000000000001</v>
      </c>
      <c r="K68" s="60"/>
      <c r="L68" s="45">
        <f t="shared" si="4"/>
        <v>0.95303999999999989</v>
      </c>
      <c r="M68" s="44"/>
      <c r="N68" s="45">
        <f t="shared" si="5"/>
        <v>0.82877999999999985</v>
      </c>
    </row>
    <row r="69" spans="1:15" x14ac:dyDescent="0.2">
      <c r="A69" s="140">
        <v>93563</v>
      </c>
      <c r="B69" s="140">
        <v>96757</v>
      </c>
      <c r="C69" s="1"/>
      <c r="D69" s="141">
        <v>0.54</v>
      </c>
      <c r="E69" s="59"/>
      <c r="F69" s="43">
        <f t="shared" si="2"/>
        <v>3.8455999999999992</v>
      </c>
      <c r="G69" s="42"/>
      <c r="H69" s="43">
        <f t="shared" si="3"/>
        <v>3.3441999999999994</v>
      </c>
      <c r="I69" s="1"/>
      <c r="J69" s="141">
        <v>0.88200000000000001</v>
      </c>
      <c r="K69" s="60"/>
      <c r="L69" s="45">
        <f t="shared" si="4"/>
        <v>0.98647999999999991</v>
      </c>
      <c r="M69" s="44"/>
      <c r="N69" s="45">
        <f t="shared" si="5"/>
        <v>0.85785999999999996</v>
      </c>
    </row>
    <row r="70" spans="1:15" x14ac:dyDescent="0.2">
      <c r="A70" s="140">
        <v>96758</v>
      </c>
      <c r="B70" s="140">
        <v>100015</v>
      </c>
      <c r="C70" s="1"/>
      <c r="D70" s="141">
        <v>0.51600000000000001</v>
      </c>
      <c r="E70" s="59"/>
      <c r="F70" s="43">
        <f t="shared" si="2"/>
        <v>4.0462399999999992</v>
      </c>
      <c r="G70" s="42"/>
      <c r="H70" s="43">
        <f t="shared" si="3"/>
        <v>3.5186799999999998</v>
      </c>
      <c r="I70" s="1"/>
      <c r="J70" s="141">
        <v>0.877</v>
      </c>
      <c r="K70" s="60"/>
      <c r="L70" s="45">
        <f t="shared" si="4"/>
        <v>1.0282799999999999</v>
      </c>
      <c r="M70" s="44"/>
      <c r="N70" s="45">
        <f t="shared" si="5"/>
        <v>0.89420999999999995</v>
      </c>
    </row>
    <row r="71" spans="1:15" x14ac:dyDescent="0.2">
      <c r="A71" s="140">
        <v>100016</v>
      </c>
      <c r="B71" s="140">
        <v>103287</v>
      </c>
      <c r="C71" s="1"/>
      <c r="D71" s="141">
        <v>0.496</v>
      </c>
      <c r="E71" s="59"/>
      <c r="F71" s="43">
        <f t="shared" si="2"/>
        <v>4.2134399999999994</v>
      </c>
      <c r="G71" s="42"/>
      <c r="H71" s="43">
        <f t="shared" si="3"/>
        <v>3.6640799999999998</v>
      </c>
      <c r="I71" s="1"/>
      <c r="J71" s="141">
        <v>0.87</v>
      </c>
      <c r="K71" s="60"/>
      <c r="L71" s="45">
        <f t="shared" si="4"/>
        <v>1.0868</v>
      </c>
      <c r="M71" s="44"/>
      <c r="N71" s="45">
        <f t="shared" si="5"/>
        <v>0.94509999999999994</v>
      </c>
    </row>
    <row r="72" spans="1:15" x14ac:dyDescent="0.2">
      <c r="A72" s="140">
        <v>103288</v>
      </c>
      <c r="B72" s="140">
        <v>106558</v>
      </c>
      <c r="C72" s="1"/>
      <c r="D72" s="141">
        <v>0.47499999999999998</v>
      </c>
      <c r="E72" s="59"/>
      <c r="F72" s="43">
        <f t="shared" si="2"/>
        <v>4.3890000000000002</v>
      </c>
      <c r="G72" s="42"/>
      <c r="H72" s="43">
        <f t="shared" si="3"/>
        <v>3.8167499999999999</v>
      </c>
      <c r="I72" s="1"/>
      <c r="J72" s="141">
        <v>0.86499999999999999</v>
      </c>
      <c r="K72" s="60"/>
      <c r="L72" s="45">
        <f t="shared" si="4"/>
        <v>1.1286</v>
      </c>
      <c r="M72" s="44"/>
      <c r="N72" s="45">
        <f t="shared" si="5"/>
        <v>0.98145000000000004</v>
      </c>
    </row>
    <row r="73" spans="1:15" x14ac:dyDescent="0.2">
      <c r="A73" s="140">
        <v>106559</v>
      </c>
      <c r="B73" s="140">
        <v>109829</v>
      </c>
      <c r="C73" s="1"/>
      <c r="D73" s="141">
        <v>0.45400000000000001</v>
      </c>
      <c r="E73" s="59"/>
      <c r="F73" s="43">
        <f t="shared" si="2"/>
        <v>4.5645600000000002</v>
      </c>
      <c r="G73" s="42"/>
      <c r="H73" s="43">
        <f t="shared" si="3"/>
        <v>3.9694199999999999</v>
      </c>
      <c r="I73" s="1"/>
      <c r="J73" s="141">
        <v>0.86099999999999999</v>
      </c>
      <c r="K73" s="60"/>
      <c r="L73" s="45">
        <f t="shared" si="4"/>
        <v>1.16204</v>
      </c>
      <c r="M73" s="44"/>
      <c r="N73" s="45">
        <f t="shared" si="5"/>
        <v>1.0105299999999999</v>
      </c>
    </row>
    <row r="74" spans="1:15" x14ac:dyDescent="0.2">
      <c r="A74" s="140">
        <v>109830</v>
      </c>
      <c r="B74" s="140">
        <v>113099</v>
      </c>
      <c r="C74" s="1"/>
      <c r="D74" s="141">
        <v>0.433</v>
      </c>
      <c r="E74" s="59"/>
      <c r="F74" s="43">
        <f t="shared" si="2"/>
        <v>4.7401199999999992</v>
      </c>
      <c r="G74" s="42"/>
      <c r="H74" s="43">
        <f t="shared" si="3"/>
        <v>4.1220899999999991</v>
      </c>
      <c r="I74" s="1"/>
      <c r="J74" s="141">
        <v>0.85799999999999998</v>
      </c>
      <c r="K74" s="60"/>
      <c r="L74" s="45">
        <f t="shared" si="4"/>
        <v>1.18712</v>
      </c>
      <c r="M74" s="44"/>
      <c r="N74" s="45">
        <f t="shared" si="5"/>
        <v>1.03234</v>
      </c>
    </row>
    <row r="75" spans="1:15" x14ac:dyDescent="0.2">
      <c r="A75" s="140">
        <v>113100</v>
      </c>
      <c r="B75" s="140">
        <v>116371</v>
      </c>
      <c r="C75" s="1"/>
      <c r="D75" s="141">
        <v>0.41399999999999998</v>
      </c>
      <c r="E75" s="59"/>
      <c r="F75" s="43">
        <f t="shared" si="2"/>
        <v>4.8989600000000006</v>
      </c>
      <c r="G75" s="42"/>
      <c r="H75" s="43">
        <f t="shared" si="3"/>
        <v>4.2602200000000003</v>
      </c>
      <c r="I75" s="1"/>
      <c r="J75" s="141">
        <v>0.85099999999999998</v>
      </c>
      <c r="K75" s="60"/>
      <c r="L75" s="45">
        <f t="shared" si="4"/>
        <v>1.2456400000000001</v>
      </c>
      <c r="M75" s="44"/>
      <c r="N75" s="45">
        <f t="shared" si="5"/>
        <v>1.0832300000000001</v>
      </c>
    </row>
    <row r="76" spans="1:15" x14ac:dyDescent="0.2">
      <c r="A76" s="140">
        <v>116372</v>
      </c>
      <c r="B76" s="140">
        <v>119644</v>
      </c>
      <c r="C76" s="1"/>
      <c r="D76" s="141">
        <v>0.39500000000000002</v>
      </c>
      <c r="E76" s="59"/>
      <c r="F76" s="43">
        <f t="shared" si="2"/>
        <v>5.0577999999999994</v>
      </c>
      <c r="G76" s="42"/>
      <c r="H76" s="43">
        <f t="shared" si="3"/>
        <v>4.3983499999999998</v>
      </c>
      <c r="I76" s="1"/>
      <c r="J76" s="141">
        <v>0.84499999999999997</v>
      </c>
      <c r="K76" s="60"/>
      <c r="L76" s="45">
        <f t="shared" si="4"/>
        <v>1.2958000000000001</v>
      </c>
      <c r="M76" s="44"/>
      <c r="N76" s="45">
        <f t="shared" si="5"/>
        <v>1.1268500000000001</v>
      </c>
    </row>
    <row r="77" spans="1:15" x14ac:dyDescent="0.2">
      <c r="A77" s="140">
        <v>119645</v>
      </c>
      <c r="B77" s="140">
        <v>122916</v>
      </c>
      <c r="C77" s="1"/>
      <c r="D77" s="141">
        <v>0.376</v>
      </c>
      <c r="E77" s="59"/>
      <c r="F77" s="43">
        <f t="shared" si="2"/>
        <v>5.2166399999999999</v>
      </c>
      <c r="G77" s="42"/>
      <c r="H77" s="43">
        <f t="shared" si="3"/>
        <v>4.5364800000000001</v>
      </c>
      <c r="I77" s="1"/>
      <c r="J77" s="141">
        <v>0.84099999999999997</v>
      </c>
      <c r="K77" s="60"/>
      <c r="L77" s="45">
        <f t="shared" si="4"/>
        <v>1.3292400000000002</v>
      </c>
      <c r="M77" s="44"/>
      <c r="N77" s="45">
        <f t="shared" si="5"/>
        <v>1.1559300000000001</v>
      </c>
    </row>
    <row r="78" spans="1:15" x14ac:dyDescent="0.2">
      <c r="A78" s="140">
        <v>122917</v>
      </c>
      <c r="B78" s="140">
        <v>126184</v>
      </c>
      <c r="C78" s="1"/>
      <c r="D78" s="141">
        <v>0.35699999999999998</v>
      </c>
      <c r="E78" s="59"/>
      <c r="F78" s="43">
        <f t="shared" si="2"/>
        <v>5.3754799999999996</v>
      </c>
      <c r="G78" s="42"/>
      <c r="H78" s="43">
        <f t="shared" si="3"/>
        <v>4.6746099999999995</v>
      </c>
      <c r="I78" s="1"/>
      <c r="J78" s="141">
        <v>0.83499999999999996</v>
      </c>
      <c r="K78" s="60"/>
      <c r="L78" s="45">
        <f t="shared" si="4"/>
        <v>1.3794000000000002</v>
      </c>
      <c r="M78" s="44"/>
      <c r="N78" s="45">
        <f t="shared" si="5"/>
        <v>1.1995500000000001</v>
      </c>
      <c r="O78" s="49"/>
    </row>
    <row r="79" spans="1:15" x14ac:dyDescent="0.2">
      <c r="A79" s="140">
        <v>126185</v>
      </c>
      <c r="B79" s="140">
        <v>129456</v>
      </c>
      <c r="C79" s="1"/>
      <c r="D79" s="141">
        <v>0.34100000000000003</v>
      </c>
      <c r="E79" s="59"/>
      <c r="F79" s="43">
        <f t="shared" si="2"/>
        <v>5.5092400000000001</v>
      </c>
      <c r="G79" s="42"/>
      <c r="H79" s="43">
        <f t="shared" si="3"/>
        <v>4.7909300000000004</v>
      </c>
      <c r="I79" s="1"/>
      <c r="J79" s="141">
        <v>0.83199999999999996</v>
      </c>
      <c r="K79" s="60"/>
      <c r="L79" s="45">
        <f t="shared" si="4"/>
        <v>1.4044800000000002</v>
      </c>
      <c r="M79" s="44"/>
      <c r="N79" s="45">
        <f t="shared" si="5"/>
        <v>1.2213600000000002</v>
      </c>
    </row>
    <row r="80" spans="1:15" x14ac:dyDescent="0.2">
      <c r="A80" s="140">
        <v>129457</v>
      </c>
      <c r="B80" s="140">
        <v>132729</v>
      </c>
      <c r="C80" s="1"/>
      <c r="D80" s="141">
        <v>0.33300000000000002</v>
      </c>
      <c r="E80" s="59"/>
      <c r="F80" s="43">
        <f t="shared" si="2"/>
        <v>5.5761199999999995</v>
      </c>
      <c r="G80" s="42"/>
      <c r="H80" s="43">
        <f t="shared" si="3"/>
        <v>4.8490900000000003</v>
      </c>
      <c r="I80" s="1"/>
      <c r="J80" s="141">
        <v>0.82499999999999996</v>
      </c>
      <c r="K80" s="60"/>
      <c r="L80" s="45">
        <f t="shared" si="4"/>
        <v>1.4630000000000003</v>
      </c>
      <c r="M80" s="44"/>
      <c r="N80" s="45">
        <f t="shared" si="5"/>
        <v>1.2722500000000003</v>
      </c>
    </row>
    <row r="81" spans="1:14" x14ac:dyDescent="0.2">
      <c r="A81" s="140">
        <v>132730</v>
      </c>
      <c r="B81" s="140">
        <v>135999</v>
      </c>
      <c r="C81" s="1"/>
      <c r="D81" s="141">
        <v>0.33300000000000002</v>
      </c>
      <c r="E81" s="59"/>
      <c r="F81" s="43">
        <f t="shared" si="2"/>
        <v>5.5761199999999995</v>
      </c>
      <c r="G81" s="42"/>
      <c r="H81" s="43">
        <f t="shared" si="3"/>
        <v>4.8490900000000003</v>
      </c>
      <c r="I81" s="1"/>
      <c r="J81" s="141">
        <v>0.81899999999999995</v>
      </c>
      <c r="K81" s="60"/>
      <c r="L81" s="45">
        <f t="shared" si="4"/>
        <v>1.5131600000000003</v>
      </c>
      <c r="M81" s="44"/>
      <c r="N81" s="45">
        <f t="shared" si="5"/>
        <v>1.3158700000000003</v>
      </c>
    </row>
    <row r="82" spans="1:14" x14ac:dyDescent="0.2">
      <c r="A82" s="140">
        <v>136000</v>
      </c>
      <c r="B82" s="140">
        <v>139270</v>
      </c>
      <c r="C82" s="1"/>
      <c r="D82" s="141">
        <v>0.33300000000000002</v>
      </c>
      <c r="E82" s="59"/>
      <c r="F82" s="43">
        <f t="shared" si="2"/>
        <v>5.5761199999999995</v>
      </c>
      <c r="G82" s="42"/>
      <c r="H82" s="43">
        <f t="shared" si="3"/>
        <v>4.8490900000000003</v>
      </c>
      <c r="I82" s="1"/>
      <c r="J82" s="141">
        <v>0.80900000000000005</v>
      </c>
      <c r="K82" s="60"/>
      <c r="L82" s="45">
        <f t="shared" si="4"/>
        <v>1.5967599999999995</v>
      </c>
      <c r="M82" s="44"/>
      <c r="N82" s="45">
        <f t="shared" si="5"/>
        <v>1.3885699999999996</v>
      </c>
    </row>
    <row r="83" spans="1:14" x14ac:dyDescent="0.2">
      <c r="A83" s="140">
        <v>139271</v>
      </c>
      <c r="B83" s="140">
        <v>142541</v>
      </c>
      <c r="C83" s="1"/>
      <c r="D83" s="141">
        <v>0.33300000000000002</v>
      </c>
      <c r="E83" s="59"/>
      <c r="F83" s="43">
        <f t="shared" si="2"/>
        <v>5.5761199999999995</v>
      </c>
      <c r="G83" s="42"/>
      <c r="H83" s="43">
        <f t="shared" si="3"/>
        <v>4.8490900000000003</v>
      </c>
      <c r="I83" s="1"/>
      <c r="J83" s="141">
        <v>0.80600000000000005</v>
      </c>
      <c r="K83" s="60"/>
      <c r="L83" s="45">
        <f t="shared" si="4"/>
        <v>1.6218399999999995</v>
      </c>
      <c r="M83" s="44"/>
      <c r="N83" s="45">
        <f t="shared" si="5"/>
        <v>1.4103799999999995</v>
      </c>
    </row>
    <row r="84" spans="1:14" x14ac:dyDescent="0.2">
      <c r="A84" s="140">
        <v>142542</v>
      </c>
      <c r="B84" s="140">
        <v>145813</v>
      </c>
      <c r="C84" s="1"/>
      <c r="D84" s="141">
        <v>0.33300000000000002</v>
      </c>
      <c r="E84" s="59"/>
      <c r="F84" s="43">
        <f t="shared" si="2"/>
        <v>5.5761199999999995</v>
      </c>
      <c r="G84" s="42"/>
      <c r="H84" s="43">
        <f t="shared" si="3"/>
        <v>4.8490900000000003</v>
      </c>
      <c r="I84" s="1"/>
      <c r="J84" s="141">
        <v>0.79800000000000004</v>
      </c>
      <c r="K84" s="60"/>
      <c r="L84" s="45">
        <f t="shared" si="4"/>
        <v>1.6887199999999996</v>
      </c>
      <c r="M84" s="44"/>
      <c r="N84" s="45">
        <f t="shared" si="5"/>
        <v>1.4685399999999995</v>
      </c>
    </row>
    <row r="85" spans="1:14" x14ac:dyDescent="0.2">
      <c r="A85" s="140">
        <v>145814</v>
      </c>
      <c r="B85" s="140">
        <v>149088</v>
      </c>
      <c r="C85" s="1"/>
      <c r="D85" s="141">
        <v>0.33300000000000002</v>
      </c>
      <c r="E85" s="59"/>
      <c r="F85" s="43">
        <f t="shared" si="2"/>
        <v>5.5761199999999995</v>
      </c>
      <c r="G85" s="42"/>
      <c r="H85" s="43">
        <f t="shared" si="3"/>
        <v>4.8490900000000003</v>
      </c>
      <c r="I85" s="1"/>
      <c r="J85" s="141">
        <v>0.78900000000000003</v>
      </c>
      <c r="K85" s="60"/>
      <c r="L85" s="45">
        <f t="shared" si="4"/>
        <v>1.7639599999999995</v>
      </c>
      <c r="M85" s="44"/>
      <c r="N85" s="45">
        <f t="shared" si="5"/>
        <v>1.5339699999999996</v>
      </c>
    </row>
    <row r="86" spans="1:14" x14ac:dyDescent="0.2">
      <c r="A86" s="140">
        <v>149089</v>
      </c>
      <c r="B86" s="140">
        <v>152356</v>
      </c>
      <c r="C86" s="1"/>
      <c r="D86" s="141">
        <v>0.33300000000000002</v>
      </c>
      <c r="E86" s="59"/>
      <c r="F86" s="43">
        <f t="shared" si="2"/>
        <v>5.5761199999999995</v>
      </c>
      <c r="G86" s="42"/>
      <c r="H86" s="43">
        <f t="shared" si="3"/>
        <v>4.8490900000000003</v>
      </c>
      <c r="I86" s="1"/>
      <c r="J86" s="141">
        <v>0.78300000000000003</v>
      </c>
      <c r="K86" s="60"/>
      <c r="L86" s="45">
        <f t="shared" si="4"/>
        <v>1.8141199999999997</v>
      </c>
      <c r="M86" s="44"/>
      <c r="N86" s="45">
        <f t="shared" si="5"/>
        <v>1.5775899999999996</v>
      </c>
    </row>
    <row r="87" spans="1:14" x14ac:dyDescent="0.2">
      <c r="A87" s="140">
        <v>152357</v>
      </c>
      <c r="B87" s="140">
        <v>155628</v>
      </c>
      <c r="C87" s="1"/>
      <c r="D87" s="141">
        <v>0.33300000000000002</v>
      </c>
      <c r="E87" s="59"/>
      <c r="F87" s="43">
        <f t="shared" si="2"/>
        <v>5.5761199999999995</v>
      </c>
      <c r="G87" s="42"/>
      <c r="H87" s="43">
        <f t="shared" si="3"/>
        <v>4.8490900000000003</v>
      </c>
      <c r="I87" s="1"/>
      <c r="J87" s="141">
        <v>0.77400000000000002</v>
      </c>
      <c r="K87" s="60"/>
      <c r="L87" s="45">
        <f t="shared" si="4"/>
        <v>1.8893599999999997</v>
      </c>
      <c r="M87" s="44"/>
      <c r="N87" s="45">
        <f t="shared" si="5"/>
        <v>1.6430199999999997</v>
      </c>
    </row>
    <row r="88" spans="1:14" x14ac:dyDescent="0.2">
      <c r="A88" s="140">
        <v>155629</v>
      </c>
      <c r="B88" s="140">
        <v>158897</v>
      </c>
      <c r="C88" s="1"/>
      <c r="D88" s="141">
        <v>0.33300000000000002</v>
      </c>
      <c r="E88" s="59"/>
      <c r="F88" s="43">
        <f t="shared" si="2"/>
        <v>5.5761199999999995</v>
      </c>
      <c r="G88" s="42"/>
      <c r="H88" s="43">
        <f t="shared" si="3"/>
        <v>4.8490900000000003</v>
      </c>
      <c r="I88" s="1"/>
      <c r="J88" s="141">
        <v>0.76900000000000002</v>
      </c>
      <c r="K88" s="60"/>
      <c r="L88" s="45">
        <f t="shared" si="4"/>
        <v>1.9311599999999998</v>
      </c>
      <c r="M88" s="44"/>
      <c r="N88" s="45">
        <f t="shared" si="5"/>
        <v>1.6793699999999998</v>
      </c>
    </row>
    <row r="89" spans="1:14" x14ac:dyDescent="0.2">
      <c r="A89" s="140">
        <v>158898</v>
      </c>
      <c r="B89" s="140">
        <v>162171</v>
      </c>
      <c r="C89" s="1"/>
      <c r="D89" s="141">
        <v>0.33300000000000002</v>
      </c>
      <c r="E89" s="59"/>
      <c r="F89" s="43">
        <f t="shared" si="2"/>
        <v>5.5761199999999995</v>
      </c>
      <c r="G89" s="42"/>
      <c r="H89" s="43">
        <f t="shared" si="3"/>
        <v>4.8490900000000003</v>
      </c>
      <c r="I89" s="1"/>
      <c r="J89" s="141">
        <v>0.76200000000000001</v>
      </c>
      <c r="K89" s="60"/>
      <c r="L89" s="45">
        <f t="shared" si="4"/>
        <v>1.9896799999999997</v>
      </c>
      <c r="M89" s="44"/>
      <c r="N89" s="45">
        <f t="shared" si="5"/>
        <v>1.7302599999999999</v>
      </c>
    </row>
    <row r="90" spans="1:14" x14ac:dyDescent="0.2">
      <c r="A90" s="140">
        <v>162172</v>
      </c>
      <c r="B90" s="140">
        <v>165443</v>
      </c>
      <c r="C90" s="1"/>
      <c r="D90" s="141">
        <v>0.33300000000000002</v>
      </c>
      <c r="E90" s="59"/>
      <c r="F90" s="43">
        <f t="shared" si="2"/>
        <v>5.5761199999999995</v>
      </c>
      <c r="G90" s="42"/>
      <c r="H90" s="43">
        <f t="shared" si="3"/>
        <v>4.8490900000000003</v>
      </c>
      <c r="I90" s="1"/>
      <c r="J90" s="141">
        <v>0.755</v>
      </c>
      <c r="K90" s="60"/>
      <c r="L90" s="45">
        <f t="shared" si="4"/>
        <v>2.0482</v>
      </c>
      <c r="M90" s="44"/>
      <c r="N90" s="45">
        <f t="shared" si="5"/>
        <v>1.7811499999999998</v>
      </c>
    </row>
    <row r="91" spans="1:14" x14ac:dyDescent="0.2">
      <c r="A91" s="140">
        <v>165444</v>
      </c>
      <c r="B91" s="140">
        <v>168714</v>
      </c>
      <c r="C91" s="1"/>
      <c r="D91" s="141">
        <v>0.33300000000000002</v>
      </c>
      <c r="E91" s="59"/>
      <c r="F91" s="43">
        <f t="shared" si="2"/>
        <v>5.5761199999999995</v>
      </c>
      <c r="G91" s="42"/>
      <c r="H91" s="43">
        <f t="shared" si="3"/>
        <v>4.8490900000000003</v>
      </c>
      <c r="I91" s="1"/>
      <c r="J91" s="141">
        <v>0.748</v>
      </c>
      <c r="K91" s="60"/>
      <c r="L91" s="45">
        <f t="shared" si="4"/>
        <v>2.1067199999999997</v>
      </c>
      <c r="M91" s="44"/>
      <c r="N91" s="45">
        <f t="shared" si="5"/>
        <v>1.8320399999999999</v>
      </c>
    </row>
    <row r="92" spans="1:14" x14ac:dyDescent="0.2">
      <c r="A92" s="140">
        <v>168715</v>
      </c>
      <c r="B92" s="140">
        <v>171985</v>
      </c>
      <c r="C92" s="1"/>
      <c r="D92" s="141">
        <v>0.33300000000000002</v>
      </c>
      <c r="E92" s="59"/>
      <c r="F92" s="43">
        <f t="shared" si="2"/>
        <v>5.5761199999999995</v>
      </c>
      <c r="G92" s="42"/>
      <c r="H92" s="43">
        <f t="shared" si="3"/>
        <v>4.8490900000000003</v>
      </c>
      <c r="I92" s="1"/>
      <c r="J92" s="141">
        <v>0.73799999999999999</v>
      </c>
      <c r="K92" s="60"/>
      <c r="L92" s="45">
        <f t="shared" si="4"/>
        <v>2.1903199999999998</v>
      </c>
      <c r="M92" s="44"/>
      <c r="N92" s="45">
        <f t="shared" si="5"/>
        <v>1.9047399999999999</v>
      </c>
    </row>
    <row r="93" spans="1:14" x14ac:dyDescent="0.2">
      <c r="A93" s="140">
        <v>171986</v>
      </c>
      <c r="B93" s="140">
        <v>175253</v>
      </c>
      <c r="C93" s="1"/>
      <c r="D93" s="141">
        <v>0.33300000000000002</v>
      </c>
      <c r="E93" s="59"/>
      <c r="F93" s="43">
        <f t="shared" si="2"/>
        <v>5.5761199999999995</v>
      </c>
      <c r="G93" s="42"/>
      <c r="H93" s="43">
        <f t="shared" si="3"/>
        <v>4.8490900000000003</v>
      </c>
      <c r="I93" s="1"/>
      <c r="J93" s="141">
        <v>0.73299999999999998</v>
      </c>
      <c r="K93" s="60"/>
      <c r="L93" s="45">
        <f t="shared" si="4"/>
        <v>2.2321200000000001</v>
      </c>
      <c r="M93" s="44"/>
      <c r="N93" s="45">
        <f t="shared" si="5"/>
        <v>1.94109</v>
      </c>
    </row>
    <row r="94" spans="1:14" x14ac:dyDescent="0.2">
      <c r="A94" s="140">
        <v>175254</v>
      </c>
      <c r="B94" s="140">
        <v>178527</v>
      </c>
      <c r="C94" s="1"/>
      <c r="D94" s="141">
        <v>0.33300000000000002</v>
      </c>
      <c r="E94" s="59"/>
      <c r="F94" s="43">
        <f t="shared" si="2"/>
        <v>5.5761199999999995</v>
      </c>
      <c r="G94" s="42"/>
      <c r="H94" s="43">
        <f t="shared" si="3"/>
        <v>4.8490900000000003</v>
      </c>
      <c r="I94" s="1"/>
      <c r="J94" s="141">
        <v>0.72599999999999998</v>
      </c>
      <c r="K94" s="60"/>
      <c r="L94" s="45">
        <f t="shared" si="4"/>
        <v>2.2906400000000002</v>
      </c>
      <c r="M94" s="44"/>
      <c r="N94" s="45">
        <f t="shared" si="5"/>
        <v>1.9919800000000001</v>
      </c>
    </row>
    <row r="95" spans="1:14" x14ac:dyDescent="0.2">
      <c r="A95" s="140">
        <v>178528</v>
      </c>
      <c r="B95" s="140">
        <v>181797</v>
      </c>
      <c r="C95" s="1"/>
      <c r="D95" s="141">
        <v>0.33300000000000002</v>
      </c>
      <c r="E95" s="59"/>
      <c r="F95" s="43">
        <f t="shared" si="2"/>
        <v>5.5761199999999995</v>
      </c>
      <c r="G95" s="42"/>
      <c r="H95" s="43">
        <f t="shared" si="3"/>
        <v>4.8490900000000003</v>
      </c>
      <c r="I95" s="1"/>
      <c r="J95" s="141">
        <v>0.71799999999999997</v>
      </c>
      <c r="K95" s="60"/>
      <c r="L95" s="45">
        <f t="shared" si="4"/>
        <v>2.3575200000000001</v>
      </c>
      <c r="M95" s="44"/>
      <c r="N95" s="45">
        <f t="shared" si="5"/>
        <v>2.0501400000000003</v>
      </c>
    </row>
    <row r="96" spans="1:14" x14ac:dyDescent="0.2">
      <c r="A96" s="140">
        <v>181798</v>
      </c>
      <c r="B96" s="140">
        <v>185070</v>
      </c>
      <c r="C96" s="1"/>
      <c r="D96" s="141">
        <v>0.33300000000000002</v>
      </c>
      <c r="E96" s="59"/>
      <c r="F96" s="43">
        <f t="shared" si="2"/>
        <v>5.5761199999999995</v>
      </c>
      <c r="G96" s="42"/>
      <c r="H96" s="43">
        <f t="shared" si="3"/>
        <v>4.8490900000000003</v>
      </c>
      <c r="I96" s="1"/>
      <c r="J96" s="141">
        <v>0.71099999999999997</v>
      </c>
      <c r="K96" s="60"/>
      <c r="L96" s="45">
        <f t="shared" si="4"/>
        <v>2.4160400000000002</v>
      </c>
      <c r="M96" s="44"/>
      <c r="N96" s="45">
        <f t="shared" si="5"/>
        <v>2.1010300000000002</v>
      </c>
    </row>
    <row r="97" spans="1:14" x14ac:dyDescent="0.2">
      <c r="A97" s="140">
        <v>185071</v>
      </c>
      <c r="B97" s="140">
        <v>188342</v>
      </c>
      <c r="C97" s="1"/>
      <c r="D97" s="141">
        <v>0.33300000000000002</v>
      </c>
      <c r="E97" s="59"/>
      <c r="F97" s="43">
        <f t="shared" si="2"/>
        <v>5.5761199999999995</v>
      </c>
      <c r="G97" s="42"/>
      <c r="H97" s="43">
        <f t="shared" si="3"/>
        <v>4.8490900000000003</v>
      </c>
      <c r="I97" s="1"/>
      <c r="J97" s="141">
        <v>0.70499999999999996</v>
      </c>
      <c r="K97" s="60"/>
      <c r="L97" s="45">
        <f t="shared" si="4"/>
        <v>2.4662000000000002</v>
      </c>
      <c r="M97" s="44"/>
      <c r="N97" s="45">
        <f t="shared" si="5"/>
        <v>2.1446499999999999</v>
      </c>
    </row>
    <row r="98" spans="1:14" x14ac:dyDescent="0.2">
      <c r="A98" s="140">
        <v>188343</v>
      </c>
      <c r="B98" s="140">
        <v>191612</v>
      </c>
      <c r="C98" s="1"/>
      <c r="D98" s="141">
        <v>0.33300000000000002</v>
      </c>
      <c r="E98" s="59"/>
      <c r="F98" s="43">
        <f t="shared" ref="F98:F101" si="6">IF($D$19&gt;=$F$28,($F$28*(100%-D98))+($F$19),$D$19*(100%-D98)+$F$19)</f>
        <v>5.5761199999999995</v>
      </c>
      <c r="G98" s="42"/>
      <c r="H98" s="43">
        <f t="shared" ref="H98:H101" si="7">IF($D$20&gt;=$H$28,($H$28*(100%-D98))+($F$20),$D$20*(100%-D98)+($F$20))</f>
        <v>4.8490900000000003</v>
      </c>
      <c r="I98" s="1"/>
      <c r="J98" s="141">
        <v>0.69799999999999995</v>
      </c>
      <c r="K98" s="60"/>
      <c r="L98" s="45">
        <f t="shared" ref="L98:L101" si="8">IF($D$19&gt;=$L$28,($L$28*(100%-J98))+(F$19),$D$19*(100%-J98)+$F$19)</f>
        <v>2.5247200000000003</v>
      </c>
      <c r="M98" s="44"/>
      <c r="N98" s="45">
        <f t="shared" ref="N98:N101" si="9">IF($D$20&gt;=$H$28,($H$28*(100%-J98))+($F$20),$D$20*(100%-J98)+($F$20))</f>
        <v>2.1955400000000003</v>
      </c>
    </row>
    <row r="99" spans="1:14" x14ac:dyDescent="0.2">
      <c r="A99" s="140">
        <v>191613</v>
      </c>
      <c r="B99" s="140">
        <v>194884</v>
      </c>
      <c r="C99" s="1"/>
      <c r="D99" s="141">
        <v>0.33300000000000002</v>
      </c>
      <c r="E99" s="59"/>
      <c r="F99" s="43">
        <f t="shared" si="6"/>
        <v>5.5761199999999995</v>
      </c>
      <c r="G99" s="42"/>
      <c r="H99" s="43">
        <f t="shared" si="7"/>
        <v>4.8490900000000003</v>
      </c>
      <c r="I99" s="1"/>
      <c r="J99" s="141">
        <v>0.69</v>
      </c>
      <c r="K99" s="60"/>
      <c r="L99" s="45">
        <f t="shared" si="8"/>
        <v>2.5916000000000001</v>
      </c>
      <c r="M99" s="44"/>
      <c r="N99" s="45">
        <f t="shared" si="9"/>
        <v>2.2537000000000003</v>
      </c>
    </row>
    <row r="100" spans="1:14" x14ac:dyDescent="0.2">
      <c r="A100" s="140">
        <v>194885</v>
      </c>
      <c r="B100" s="140">
        <v>198154</v>
      </c>
      <c r="C100" s="1"/>
      <c r="D100" s="141">
        <v>0.33300000000000002</v>
      </c>
      <c r="E100" s="59"/>
      <c r="F100" s="43">
        <f t="shared" si="6"/>
        <v>5.5761199999999995</v>
      </c>
      <c r="G100" s="42"/>
      <c r="H100" s="43">
        <f t="shared" si="7"/>
        <v>4.8490900000000003</v>
      </c>
      <c r="I100" s="1"/>
      <c r="J100" s="141">
        <v>0.68500000000000005</v>
      </c>
      <c r="K100" s="60"/>
      <c r="L100" s="45">
        <f t="shared" si="8"/>
        <v>2.6333999999999995</v>
      </c>
      <c r="M100" s="44"/>
      <c r="N100" s="45">
        <f t="shared" si="9"/>
        <v>2.2900499999999995</v>
      </c>
    </row>
    <row r="101" spans="1:14" x14ac:dyDescent="0.2">
      <c r="A101" s="140">
        <v>198155</v>
      </c>
      <c r="B101" s="139" t="s">
        <v>69</v>
      </c>
      <c r="C101" s="1"/>
      <c r="D101" s="141">
        <v>0.33300000000000002</v>
      </c>
      <c r="E101" s="59"/>
      <c r="F101" s="43">
        <f t="shared" si="6"/>
        <v>5.5761199999999995</v>
      </c>
      <c r="G101" s="42"/>
      <c r="H101" s="43">
        <f t="shared" si="7"/>
        <v>4.8490900000000003</v>
      </c>
      <c r="I101" s="1"/>
      <c r="J101" s="141">
        <v>0.67600000000000005</v>
      </c>
      <c r="K101" s="60"/>
      <c r="L101" s="45">
        <f t="shared" si="8"/>
        <v>2.7086399999999995</v>
      </c>
      <c r="M101" s="44"/>
      <c r="N101" s="45">
        <f t="shared" si="9"/>
        <v>2.3554799999999996</v>
      </c>
    </row>
    <row r="102" spans="1:14" x14ac:dyDescent="0.2">
      <c r="A102" s="136"/>
      <c r="B102" s="136"/>
      <c r="C102" s="1"/>
      <c r="I102" s="1"/>
    </row>
    <row r="103" spans="1:14" x14ac:dyDescent="0.2">
      <c r="C103" s="1"/>
      <c r="I103" s="1"/>
    </row>
    <row r="104" spans="1:14" x14ac:dyDescent="0.2">
      <c r="C104" s="1"/>
      <c r="I104" s="1"/>
    </row>
    <row r="105" spans="1:14" x14ac:dyDescent="0.2">
      <c r="A105" s="51"/>
      <c r="C105" s="1"/>
      <c r="I105" s="1"/>
    </row>
    <row r="106" spans="1:14" x14ac:dyDescent="0.2">
      <c r="A106" s="51"/>
      <c r="C106" s="1"/>
      <c r="I106" s="1"/>
    </row>
    <row r="107" spans="1:14" x14ac:dyDescent="0.2">
      <c r="C107" s="1"/>
      <c r="I107" s="1"/>
    </row>
    <row r="108" spans="1:14" x14ac:dyDescent="0.2">
      <c r="C108" s="1"/>
      <c r="I108" s="1"/>
    </row>
    <row r="109" spans="1:14" x14ac:dyDescent="0.2">
      <c r="C109" s="1"/>
      <c r="I109" s="1"/>
    </row>
    <row r="110" spans="1:14" ht="15.75" x14ac:dyDescent="0.2">
      <c r="A110" s="54"/>
      <c r="B110" s="55"/>
      <c r="C110" s="58"/>
      <c r="D110" s="53"/>
      <c r="I110" s="1"/>
    </row>
    <row r="111" spans="1:14" ht="15.75" x14ac:dyDescent="0.2">
      <c r="A111" s="55"/>
      <c r="B111" s="55"/>
      <c r="C111" s="58"/>
      <c r="D111" s="53"/>
      <c r="I111" s="1"/>
    </row>
    <row r="112" spans="1:14" ht="15.75" x14ac:dyDescent="0.2">
      <c r="A112" s="55"/>
      <c r="B112" s="55"/>
      <c r="C112" s="58"/>
      <c r="D112" s="53"/>
      <c r="I112" s="1"/>
    </row>
    <row r="113" spans="1:10" ht="15.75" x14ac:dyDescent="0.2">
      <c r="A113" s="55"/>
      <c r="B113" s="55"/>
      <c r="C113" s="58"/>
      <c r="D113" s="53"/>
      <c r="I113" s="1"/>
    </row>
    <row r="114" spans="1:10" ht="15.75" x14ac:dyDescent="0.2">
      <c r="A114" s="55"/>
      <c r="B114" s="55"/>
      <c r="C114" s="53"/>
      <c r="D114" s="53"/>
    </row>
    <row r="115" spans="1:10" ht="15.75" x14ac:dyDescent="0.2">
      <c r="A115" s="55"/>
      <c r="B115" s="55"/>
      <c r="C115" s="53"/>
      <c r="D115" s="53"/>
      <c r="F115"/>
      <c r="H115"/>
      <c r="J115"/>
    </row>
    <row r="116" spans="1:10" ht="15.75" x14ac:dyDescent="0.2">
      <c r="A116" s="55"/>
      <c r="B116" s="55"/>
      <c r="C116" s="53"/>
      <c r="D116" s="53"/>
      <c r="F116"/>
      <c r="H116"/>
      <c r="J116"/>
    </row>
    <row r="117" spans="1:10" ht="15.75" x14ac:dyDescent="0.2">
      <c r="A117" s="55"/>
      <c r="B117" s="55"/>
      <c r="C117" s="53"/>
      <c r="D117" s="53"/>
      <c r="F117"/>
      <c r="H117"/>
      <c r="J117"/>
    </row>
    <row r="118" spans="1:10" ht="15.75" x14ac:dyDescent="0.2">
      <c r="A118" s="55"/>
      <c r="B118" s="55"/>
      <c r="C118" s="53"/>
      <c r="D118" s="53"/>
      <c r="F118"/>
      <c r="H118"/>
      <c r="J118"/>
    </row>
    <row r="119" spans="1:10" ht="15.75" x14ac:dyDescent="0.2">
      <c r="A119" s="55"/>
      <c r="B119" s="55"/>
      <c r="C119" s="53"/>
      <c r="D119" s="53"/>
      <c r="F119"/>
      <c r="H119"/>
      <c r="J119"/>
    </row>
    <row r="120" spans="1:10" ht="15.75" x14ac:dyDescent="0.2">
      <c r="A120" s="55"/>
      <c r="B120" s="55"/>
      <c r="C120" s="53"/>
      <c r="D120" s="53"/>
      <c r="F120"/>
      <c r="H120"/>
      <c r="J120"/>
    </row>
    <row r="121" spans="1:10" ht="15.75" x14ac:dyDescent="0.2">
      <c r="A121" s="55"/>
      <c r="B121" s="55"/>
      <c r="C121" s="53"/>
      <c r="D121" s="53"/>
      <c r="F121"/>
      <c r="H121"/>
      <c r="J121"/>
    </row>
    <row r="122" spans="1:10" ht="15.75" x14ac:dyDescent="0.2">
      <c r="A122" s="55"/>
      <c r="B122" s="55"/>
      <c r="C122" s="53"/>
      <c r="D122" s="53"/>
      <c r="F122"/>
      <c r="H122"/>
      <c r="J122"/>
    </row>
    <row r="123" spans="1:10" ht="15.75" x14ac:dyDescent="0.2">
      <c r="A123" s="55"/>
      <c r="B123" s="55"/>
      <c r="C123" s="53"/>
      <c r="D123" s="53"/>
      <c r="F123"/>
      <c r="H123"/>
      <c r="J123"/>
    </row>
    <row r="124" spans="1:10" ht="15.75" x14ac:dyDescent="0.2">
      <c r="A124" s="55"/>
      <c r="B124" s="55"/>
      <c r="C124" s="53"/>
      <c r="D124" s="53"/>
      <c r="F124"/>
      <c r="H124"/>
      <c r="J124"/>
    </row>
    <row r="125" spans="1:10" ht="15.75" x14ac:dyDescent="0.2">
      <c r="A125" s="55"/>
      <c r="B125" s="55"/>
      <c r="C125" s="53"/>
      <c r="D125" s="53"/>
      <c r="F125"/>
      <c r="H125"/>
      <c r="J125"/>
    </row>
    <row r="126" spans="1:10" ht="15.75" x14ac:dyDescent="0.2">
      <c r="A126" s="55"/>
      <c r="B126" s="55"/>
      <c r="C126" s="53"/>
      <c r="D126" s="53"/>
      <c r="F126"/>
      <c r="H126"/>
      <c r="J126"/>
    </row>
    <row r="127" spans="1:10" ht="15.75" x14ac:dyDescent="0.2">
      <c r="A127" s="55"/>
      <c r="B127" s="55"/>
      <c r="C127" s="53"/>
      <c r="D127" s="53"/>
      <c r="F127"/>
      <c r="H127"/>
      <c r="J127"/>
    </row>
    <row r="128" spans="1:10" ht="15.75" x14ac:dyDescent="0.2">
      <c r="A128" s="55"/>
      <c r="B128" s="55"/>
      <c r="C128" s="53"/>
      <c r="D128" s="53"/>
      <c r="F128"/>
      <c r="H128"/>
      <c r="J128"/>
    </row>
    <row r="129" spans="1:10" ht="15.75" x14ac:dyDescent="0.2">
      <c r="A129" s="55"/>
      <c r="B129" s="55"/>
      <c r="C129" s="53"/>
      <c r="D129" s="53"/>
      <c r="F129"/>
      <c r="H129"/>
      <c r="J129"/>
    </row>
    <row r="130" spans="1:10" ht="15.75" x14ac:dyDescent="0.2">
      <c r="A130" s="55"/>
      <c r="B130" s="55"/>
      <c r="C130" s="53"/>
      <c r="D130" s="53"/>
      <c r="F130"/>
      <c r="H130"/>
      <c r="J130"/>
    </row>
    <row r="131" spans="1:10" ht="15.75" x14ac:dyDescent="0.2">
      <c r="A131" s="55"/>
      <c r="B131" s="55"/>
      <c r="C131" s="53"/>
      <c r="D131" s="53"/>
      <c r="F131"/>
      <c r="H131"/>
      <c r="J131"/>
    </row>
    <row r="132" spans="1:10" ht="15.75" x14ac:dyDescent="0.2">
      <c r="A132" s="55"/>
      <c r="B132" s="55"/>
      <c r="C132" s="53"/>
      <c r="D132" s="53"/>
      <c r="F132"/>
      <c r="H132"/>
      <c r="J132"/>
    </row>
    <row r="133" spans="1:10" ht="15.75" x14ac:dyDescent="0.2">
      <c r="A133" s="55"/>
      <c r="B133" s="55"/>
      <c r="C133" s="53"/>
      <c r="D133" s="53"/>
      <c r="F133"/>
      <c r="H133"/>
      <c r="J133"/>
    </row>
    <row r="134" spans="1:10" ht="15.75" x14ac:dyDescent="0.2">
      <c r="A134" s="55"/>
      <c r="B134" s="55"/>
      <c r="C134" s="53"/>
      <c r="D134" s="53"/>
      <c r="F134"/>
      <c r="H134"/>
      <c r="J134"/>
    </row>
    <row r="135" spans="1:10" ht="15.75" x14ac:dyDescent="0.2">
      <c r="A135" s="55"/>
      <c r="B135" s="55"/>
      <c r="C135" s="53"/>
      <c r="D135" s="53"/>
      <c r="F135"/>
      <c r="H135"/>
      <c r="J135"/>
    </row>
    <row r="136" spans="1:10" ht="15.75" x14ac:dyDescent="0.2">
      <c r="A136" s="55"/>
      <c r="B136" s="55"/>
      <c r="C136" s="53"/>
      <c r="D136" s="53"/>
      <c r="F136"/>
      <c r="H136"/>
      <c r="J136"/>
    </row>
    <row r="137" spans="1:10" ht="15.75" x14ac:dyDescent="0.2">
      <c r="A137" s="55"/>
      <c r="B137" s="55"/>
      <c r="C137" s="53"/>
      <c r="D137" s="53"/>
      <c r="F137"/>
      <c r="H137"/>
      <c r="J137"/>
    </row>
    <row r="138" spans="1:10" ht="15.75" x14ac:dyDescent="0.2">
      <c r="A138" s="55"/>
      <c r="B138" s="55"/>
      <c r="C138" s="53"/>
      <c r="D138" s="53"/>
      <c r="F138"/>
      <c r="H138"/>
      <c r="J138"/>
    </row>
    <row r="139" spans="1:10" ht="15.75" x14ac:dyDescent="0.2">
      <c r="A139" s="55"/>
      <c r="B139" s="55"/>
      <c r="C139" s="53"/>
      <c r="D139" s="53"/>
      <c r="F139"/>
      <c r="H139"/>
      <c r="J139"/>
    </row>
    <row r="140" spans="1:10" ht="15.75" x14ac:dyDescent="0.2">
      <c r="A140" s="55"/>
      <c r="B140" s="55"/>
      <c r="C140" s="53"/>
      <c r="D140" s="53"/>
      <c r="F140"/>
      <c r="H140"/>
      <c r="J140"/>
    </row>
    <row r="141" spans="1:10" ht="15.75" x14ac:dyDescent="0.2">
      <c r="A141" s="55"/>
      <c r="B141" s="55"/>
      <c r="C141" s="53"/>
      <c r="D141" s="53"/>
      <c r="F141"/>
      <c r="H141"/>
      <c r="J141"/>
    </row>
    <row r="142" spans="1:10" ht="15.75" x14ac:dyDescent="0.2">
      <c r="A142" s="55"/>
      <c r="B142" s="55"/>
      <c r="C142" s="53"/>
      <c r="D142" s="53"/>
      <c r="F142"/>
      <c r="H142"/>
      <c r="J142"/>
    </row>
    <row r="143" spans="1:10" ht="15.75" x14ac:dyDescent="0.2">
      <c r="A143" s="55"/>
      <c r="B143" s="55"/>
      <c r="C143" s="53"/>
      <c r="D143" s="53"/>
      <c r="F143"/>
      <c r="H143"/>
      <c r="J143"/>
    </row>
    <row r="144" spans="1:10" ht="15.75" x14ac:dyDescent="0.2">
      <c r="A144" s="55"/>
      <c r="B144" s="55"/>
      <c r="C144" s="53"/>
      <c r="D144" s="53"/>
      <c r="F144"/>
      <c r="H144"/>
      <c r="J144"/>
    </row>
    <row r="145" spans="1:10" ht="15.75" x14ac:dyDescent="0.2">
      <c r="A145" s="55"/>
      <c r="B145" s="55"/>
      <c r="C145" s="53"/>
      <c r="D145" s="53"/>
      <c r="F145"/>
      <c r="H145"/>
      <c r="J145"/>
    </row>
    <row r="146" spans="1:10" ht="15.75" x14ac:dyDescent="0.2">
      <c r="A146" s="55"/>
      <c r="B146" s="55"/>
      <c r="C146" s="53"/>
      <c r="D146" s="53"/>
      <c r="F146"/>
      <c r="H146"/>
      <c r="J146"/>
    </row>
    <row r="147" spans="1:10" ht="15.75" x14ac:dyDescent="0.2">
      <c r="A147" s="55"/>
      <c r="B147" s="55"/>
      <c r="C147" s="53"/>
      <c r="D147" s="53"/>
      <c r="F147"/>
      <c r="H147"/>
      <c r="J147"/>
    </row>
    <row r="148" spans="1:10" ht="15.75" x14ac:dyDescent="0.2">
      <c r="A148" s="55"/>
      <c r="B148" s="55"/>
      <c r="C148" s="53"/>
      <c r="D148" s="53"/>
      <c r="F148"/>
      <c r="H148"/>
      <c r="J148"/>
    </row>
    <row r="149" spans="1:10" ht="15.75" x14ac:dyDescent="0.2">
      <c r="A149" s="55"/>
      <c r="B149" s="55"/>
      <c r="C149" s="53"/>
      <c r="D149" s="53"/>
      <c r="F149"/>
      <c r="H149"/>
      <c r="J149"/>
    </row>
    <row r="150" spans="1:10" ht="15.75" x14ac:dyDescent="0.2">
      <c r="A150" s="56"/>
      <c r="B150" s="57"/>
      <c r="C150" s="53"/>
      <c r="D150" s="53"/>
      <c r="F150"/>
      <c r="H150"/>
      <c r="J150"/>
    </row>
    <row r="151" spans="1:10" ht="15.75" x14ac:dyDescent="0.2">
      <c r="A151" s="57"/>
      <c r="B151" s="57"/>
      <c r="C151" s="53"/>
      <c r="D151" s="53"/>
      <c r="F151"/>
      <c r="H151"/>
      <c r="J151"/>
    </row>
    <row r="152" spans="1:10" ht="15.75" x14ac:dyDescent="0.2">
      <c r="A152" s="57"/>
      <c r="B152" s="57"/>
      <c r="C152" s="53"/>
      <c r="D152" s="53"/>
      <c r="F152"/>
      <c r="H152"/>
      <c r="J152"/>
    </row>
    <row r="153" spans="1:10" ht="15.75" x14ac:dyDescent="0.2">
      <c r="A153" s="57"/>
      <c r="B153" s="57"/>
      <c r="C153" s="53"/>
      <c r="D153" s="53"/>
      <c r="F153"/>
      <c r="H153"/>
      <c r="J153"/>
    </row>
    <row r="154" spans="1:10" ht="15.75" x14ac:dyDescent="0.2">
      <c r="A154" s="57"/>
      <c r="B154" s="57"/>
      <c r="C154" s="53"/>
      <c r="D154" s="53"/>
      <c r="F154"/>
      <c r="H154"/>
      <c r="J154"/>
    </row>
    <row r="155" spans="1:10" ht="15.75" x14ac:dyDescent="0.2">
      <c r="A155" s="57"/>
      <c r="B155" s="57"/>
      <c r="C155" s="53"/>
      <c r="D155" s="53"/>
      <c r="F155"/>
      <c r="H155"/>
      <c r="J155"/>
    </row>
    <row r="156" spans="1:10" ht="15.75" x14ac:dyDescent="0.2">
      <c r="A156" s="57"/>
      <c r="B156" s="57"/>
      <c r="C156" s="53"/>
      <c r="D156" s="53"/>
      <c r="F156"/>
      <c r="H156"/>
      <c r="J156"/>
    </row>
    <row r="157" spans="1:10" ht="15.75" x14ac:dyDescent="0.2">
      <c r="A157" s="57"/>
      <c r="B157" s="57"/>
      <c r="C157" s="53"/>
      <c r="D157" s="53"/>
      <c r="F157"/>
      <c r="H157"/>
      <c r="J157"/>
    </row>
    <row r="158" spans="1:10" ht="15.75" x14ac:dyDescent="0.2">
      <c r="A158" s="57"/>
      <c r="B158" s="57"/>
      <c r="C158" s="53"/>
      <c r="D158" s="53"/>
      <c r="F158"/>
      <c r="H158"/>
      <c r="J158"/>
    </row>
    <row r="159" spans="1:10" ht="15.75" x14ac:dyDescent="0.2">
      <c r="A159" s="57"/>
      <c r="B159" s="57"/>
      <c r="C159" s="53"/>
      <c r="D159" s="53"/>
      <c r="F159"/>
      <c r="H159"/>
      <c r="J159"/>
    </row>
    <row r="160" spans="1:10" ht="15.75" x14ac:dyDescent="0.2">
      <c r="A160" s="57"/>
      <c r="B160" s="57"/>
      <c r="C160" s="53"/>
      <c r="D160" s="53"/>
      <c r="F160"/>
      <c r="H160"/>
      <c r="J160"/>
    </row>
    <row r="161" spans="1:10" ht="15.75" x14ac:dyDescent="0.2">
      <c r="A161" s="57"/>
      <c r="B161" s="57"/>
      <c r="C161" s="53"/>
      <c r="D161" s="53"/>
      <c r="F161"/>
      <c r="H161"/>
      <c r="J161"/>
    </row>
    <row r="162" spans="1:10" ht="15.75" x14ac:dyDescent="0.2">
      <c r="A162" s="57"/>
      <c r="B162" s="57"/>
      <c r="C162" s="53"/>
      <c r="D162" s="53"/>
      <c r="F162"/>
      <c r="H162"/>
      <c r="J162"/>
    </row>
    <row r="163" spans="1:10" ht="15.75" x14ac:dyDescent="0.2">
      <c r="A163" s="57"/>
      <c r="B163" s="57"/>
      <c r="C163" s="53"/>
      <c r="D163" s="53"/>
      <c r="F163"/>
      <c r="H163"/>
      <c r="J163"/>
    </row>
    <row r="164" spans="1:10" ht="15.75" x14ac:dyDescent="0.2">
      <c r="A164" s="57"/>
      <c r="B164" s="57"/>
      <c r="C164" s="53"/>
      <c r="D164" s="53"/>
      <c r="F164"/>
      <c r="H164"/>
      <c r="J164"/>
    </row>
    <row r="165" spans="1:10" ht="15.75" x14ac:dyDescent="0.2">
      <c r="A165" s="57"/>
      <c r="B165" s="57"/>
      <c r="C165" s="53"/>
      <c r="D165" s="53"/>
      <c r="F165"/>
      <c r="H165"/>
      <c r="J165"/>
    </row>
    <row r="166" spans="1:10" ht="15.75" x14ac:dyDescent="0.2">
      <c r="A166" s="57"/>
      <c r="B166" s="57"/>
      <c r="C166" s="53"/>
      <c r="D166" s="53"/>
      <c r="F166"/>
      <c r="H166"/>
      <c r="J166"/>
    </row>
    <row r="167" spans="1:10" ht="15.75" x14ac:dyDescent="0.2">
      <c r="A167" s="57"/>
      <c r="B167" s="56"/>
      <c r="C167" s="53"/>
      <c r="D167" s="53"/>
      <c r="F167"/>
      <c r="H167"/>
      <c r="J167"/>
    </row>
    <row r="168" spans="1:10" ht="15.75" x14ac:dyDescent="0.2">
      <c r="A168" s="57"/>
      <c r="B168" s="57"/>
      <c r="C168" s="53"/>
      <c r="D168" s="53"/>
      <c r="F168"/>
      <c r="H168"/>
      <c r="J168"/>
    </row>
    <row r="169" spans="1:10" ht="15.75" x14ac:dyDescent="0.2">
      <c r="A169" s="57"/>
      <c r="B169" s="57"/>
      <c r="C169" s="53"/>
      <c r="D169" s="53"/>
      <c r="F169"/>
      <c r="H169"/>
      <c r="J169"/>
    </row>
    <row r="170" spans="1:10" ht="15.75" x14ac:dyDescent="0.2">
      <c r="A170" s="57"/>
      <c r="B170" s="57"/>
      <c r="C170" s="53"/>
      <c r="D170" s="53"/>
      <c r="F170"/>
      <c r="H170"/>
      <c r="J170"/>
    </row>
    <row r="171" spans="1:10" ht="15.75" x14ac:dyDescent="0.2">
      <c r="A171" s="57"/>
      <c r="B171" s="57"/>
      <c r="C171" s="53"/>
      <c r="D171" s="53"/>
      <c r="F171"/>
      <c r="H171"/>
      <c r="J171"/>
    </row>
    <row r="172" spans="1:10" ht="15.75" x14ac:dyDescent="0.2">
      <c r="A172" s="57"/>
      <c r="B172" s="57"/>
      <c r="C172" s="53"/>
      <c r="D172" s="53"/>
      <c r="F172"/>
      <c r="H172"/>
      <c r="J172"/>
    </row>
    <row r="173" spans="1:10" ht="15.75" x14ac:dyDescent="0.2">
      <c r="A173" s="57"/>
      <c r="B173" s="57"/>
      <c r="C173" s="53"/>
      <c r="D173" s="53"/>
      <c r="F173"/>
      <c r="H173"/>
      <c r="J173"/>
    </row>
    <row r="174" spans="1:10" ht="15.75" x14ac:dyDescent="0.2">
      <c r="A174" s="57"/>
      <c r="B174" s="57"/>
      <c r="C174" s="53"/>
      <c r="D174" s="53"/>
      <c r="F174"/>
      <c r="H174"/>
      <c r="J174"/>
    </row>
    <row r="175" spans="1:10" ht="15.75" x14ac:dyDescent="0.2">
      <c r="A175" s="57"/>
      <c r="B175" s="57"/>
      <c r="C175" s="53"/>
      <c r="D175" s="53"/>
      <c r="F175"/>
      <c r="H175"/>
      <c r="J175"/>
    </row>
    <row r="176" spans="1:10" ht="15.75" x14ac:dyDescent="0.2">
      <c r="A176" s="57"/>
      <c r="B176" s="57"/>
      <c r="C176" s="53"/>
      <c r="D176" s="53"/>
      <c r="F176"/>
      <c r="H176"/>
      <c r="J176"/>
    </row>
    <row r="177" spans="1:10" ht="15.75" x14ac:dyDescent="0.2">
      <c r="A177" s="57"/>
      <c r="B177" s="57"/>
      <c r="C177" s="53"/>
      <c r="D177" s="53"/>
      <c r="F177"/>
      <c r="H177"/>
      <c r="J177"/>
    </row>
    <row r="178" spans="1:10" ht="15.75" x14ac:dyDescent="0.2">
      <c r="A178" s="57"/>
      <c r="B178" s="54"/>
      <c r="C178" s="53"/>
      <c r="D178" s="53"/>
      <c r="F178"/>
      <c r="H178"/>
      <c r="J178"/>
    </row>
  </sheetData>
  <mergeCells count="3">
    <mergeCell ref="A24:B24"/>
    <mergeCell ref="D24:H24"/>
    <mergeCell ref="J24:N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X178"/>
  <sheetViews>
    <sheetView topLeftCell="A4" workbookViewId="0">
      <pane ySplit="13" topLeftCell="A17" activePane="bottomLeft" state="frozen"/>
      <selection activeCell="A4" sqref="A4"/>
      <selection pane="bottomLeft" activeCell="F29" sqref="F29"/>
    </sheetView>
  </sheetViews>
  <sheetFormatPr defaultRowHeight="12.75" x14ac:dyDescent="0.2"/>
  <cols>
    <col min="1" max="2" width="12" style="8" customWidth="1"/>
    <col min="3" max="3" width="2.7109375" customWidth="1"/>
    <col min="4" max="4" width="12" style="9" customWidth="1"/>
    <col min="5" max="5" width="2.7109375" customWidth="1"/>
    <col min="6" max="6" width="12" style="10" customWidth="1"/>
    <col min="7" max="7" width="2.7109375" customWidth="1"/>
    <col min="8" max="8" width="12" style="10" customWidth="1"/>
    <col min="9" max="9" width="2.7109375" customWidth="1"/>
    <col min="10" max="10" width="12" style="9" customWidth="1"/>
    <col min="11" max="11" width="2.7109375" customWidth="1"/>
    <col min="12" max="12" width="12" customWidth="1"/>
    <col min="13" max="13" width="2.7109375" customWidth="1"/>
    <col min="14" max="14" width="12" customWidth="1"/>
    <col min="15" max="24" width="9.140625" style="87"/>
  </cols>
  <sheetData>
    <row r="1" spans="1:24" s="1" customFormat="1" ht="19.5" x14ac:dyDescent="0.25">
      <c r="A1" s="4" t="s">
        <v>56</v>
      </c>
      <c r="O1" s="86"/>
      <c r="P1" s="86"/>
      <c r="Q1" s="86"/>
      <c r="R1" s="86"/>
      <c r="S1" s="86"/>
      <c r="T1" s="86"/>
      <c r="U1" s="86"/>
      <c r="V1" s="86"/>
      <c r="W1" s="86"/>
      <c r="X1" s="86"/>
    </row>
    <row r="2" spans="1:24" s="1" customFormat="1" x14ac:dyDescent="0.2">
      <c r="A2" s="1" t="s">
        <v>57</v>
      </c>
      <c r="O2" s="86"/>
      <c r="P2" s="86"/>
      <c r="Q2" s="86"/>
      <c r="R2" s="86"/>
      <c r="S2" s="86"/>
      <c r="T2" s="86"/>
      <c r="U2" s="86"/>
      <c r="V2" s="86"/>
      <c r="W2" s="86"/>
      <c r="X2" s="86"/>
    </row>
    <row r="3" spans="1:24" s="1" customFormat="1" x14ac:dyDescent="0.2">
      <c r="O3" s="86"/>
      <c r="P3" s="86"/>
      <c r="Q3" s="86"/>
      <c r="R3" s="86"/>
      <c r="S3" s="86"/>
      <c r="T3" s="86"/>
      <c r="U3" s="86"/>
      <c r="V3" s="86"/>
      <c r="W3" s="86"/>
      <c r="X3" s="86"/>
    </row>
    <row r="4" spans="1:24" s="1" customFormat="1" x14ac:dyDescent="0.2">
      <c r="O4" s="86"/>
      <c r="P4" s="86"/>
      <c r="Q4" s="86"/>
      <c r="R4" s="86"/>
      <c r="S4" s="86"/>
      <c r="T4" s="86"/>
      <c r="U4" s="86"/>
      <c r="V4" s="86"/>
      <c r="W4" s="86"/>
      <c r="X4" s="86"/>
    </row>
    <row r="5" spans="1:24" s="1" customFormat="1" ht="14.25" x14ac:dyDescent="0.2">
      <c r="A5" s="5" t="s">
        <v>1</v>
      </c>
      <c r="O5" s="86"/>
      <c r="P5" s="86"/>
      <c r="Q5" s="86"/>
      <c r="R5" s="86"/>
      <c r="S5" s="86"/>
      <c r="T5" s="86"/>
      <c r="U5" s="86"/>
      <c r="V5" s="86"/>
      <c r="W5" s="86"/>
      <c r="X5" s="86"/>
    </row>
    <row r="6" spans="1:24" s="1" customFormat="1" x14ac:dyDescent="0.2">
      <c r="O6" s="86"/>
      <c r="P6" s="86"/>
      <c r="Q6" s="86"/>
      <c r="R6" s="86"/>
      <c r="S6" s="86"/>
      <c r="T6" s="86"/>
      <c r="U6" s="86"/>
      <c r="V6" s="86"/>
      <c r="W6" s="86"/>
      <c r="X6" s="86"/>
    </row>
    <row r="7" spans="1:24" s="1" customFormat="1" ht="15" x14ac:dyDescent="0.2">
      <c r="A7" s="6" t="s">
        <v>2</v>
      </c>
      <c r="B7" s="1" t="s">
        <v>3</v>
      </c>
      <c r="O7" s="86"/>
      <c r="P7" s="86"/>
      <c r="Q7" s="86"/>
      <c r="R7" s="86"/>
      <c r="S7" s="86"/>
      <c r="T7" s="86"/>
      <c r="U7" s="86"/>
      <c r="V7" s="86"/>
      <c r="W7" s="86"/>
      <c r="X7" s="86"/>
    </row>
    <row r="8" spans="1:24" s="1" customFormat="1" ht="15" x14ac:dyDescent="0.2">
      <c r="A8" s="6" t="s">
        <v>4</v>
      </c>
      <c r="B8" s="1" t="s">
        <v>5</v>
      </c>
      <c r="O8" s="86"/>
      <c r="P8" s="86"/>
      <c r="Q8" s="86"/>
      <c r="R8" s="86"/>
      <c r="S8" s="86"/>
      <c r="T8" s="86"/>
      <c r="U8" s="86"/>
      <c r="V8" s="86"/>
      <c r="W8" s="86"/>
      <c r="X8" s="86"/>
    </row>
    <row r="9" spans="1:24" s="1" customFormat="1" ht="15" x14ac:dyDescent="0.2">
      <c r="A9" s="7"/>
      <c r="B9" s="1" t="s">
        <v>6</v>
      </c>
      <c r="O9" s="86"/>
      <c r="P9" s="86"/>
      <c r="Q9" s="86"/>
      <c r="R9" s="86"/>
      <c r="S9" s="86"/>
      <c r="T9" s="86"/>
      <c r="U9" s="86"/>
      <c r="V9" s="86"/>
      <c r="W9" s="86"/>
      <c r="X9" s="86"/>
    </row>
    <row r="10" spans="1:24" s="1" customFormat="1" ht="15" x14ac:dyDescent="0.2">
      <c r="A10" s="7"/>
      <c r="B10" s="2" t="s">
        <v>7</v>
      </c>
      <c r="O10" s="86"/>
      <c r="P10" s="86"/>
      <c r="Q10" s="86"/>
      <c r="R10" s="86"/>
      <c r="S10" s="86"/>
      <c r="T10" s="86"/>
      <c r="U10" s="86"/>
      <c r="V10" s="86"/>
      <c r="W10" s="86"/>
      <c r="X10" s="86"/>
    </row>
    <row r="11" spans="1:24" s="1" customFormat="1" ht="15" x14ac:dyDescent="0.2">
      <c r="A11" s="7"/>
      <c r="B11" s="2" t="s">
        <v>8</v>
      </c>
      <c r="O11" s="86"/>
      <c r="P11" s="86"/>
      <c r="Q11" s="86"/>
      <c r="R11" s="86"/>
      <c r="S11" s="86"/>
      <c r="T11" s="86"/>
      <c r="U11" s="86"/>
      <c r="V11" s="86"/>
      <c r="W11" s="86"/>
      <c r="X11" s="86"/>
    </row>
    <row r="12" spans="1:24" s="1" customFormat="1" ht="15" x14ac:dyDescent="0.2">
      <c r="A12" s="6" t="s">
        <v>9</v>
      </c>
      <c r="B12" s="1" t="s">
        <v>10</v>
      </c>
      <c r="O12" s="86"/>
      <c r="P12" s="86"/>
      <c r="Q12" s="86"/>
      <c r="R12" s="86"/>
      <c r="S12" s="86"/>
      <c r="T12" s="86"/>
      <c r="U12" s="86"/>
      <c r="V12" s="86"/>
      <c r="W12" s="86"/>
      <c r="X12" s="86"/>
    </row>
    <row r="13" spans="1:24" s="1" customFormat="1" x14ac:dyDescent="0.2">
      <c r="B13" s="1" t="s">
        <v>6</v>
      </c>
      <c r="O13" s="86"/>
      <c r="P13" s="86"/>
      <c r="Q13" s="86"/>
      <c r="R13" s="86"/>
      <c r="S13" s="86"/>
      <c r="T13" s="86"/>
      <c r="U13" s="86"/>
      <c r="V13" s="86"/>
      <c r="W13" s="86"/>
      <c r="X13" s="86"/>
    </row>
    <row r="14" spans="1:24" s="1" customFormat="1" x14ac:dyDescent="0.2">
      <c r="B14" s="2" t="s">
        <v>7</v>
      </c>
      <c r="O14" s="86"/>
      <c r="P14" s="86"/>
      <c r="Q14" s="86"/>
      <c r="R14" s="86"/>
      <c r="S14" s="86"/>
      <c r="T14" s="86"/>
      <c r="U14" s="86"/>
      <c r="V14" s="86"/>
      <c r="W14" s="86"/>
      <c r="X14" s="86"/>
    </row>
    <row r="15" spans="1:24" s="1" customFormat="1" x14ac:dyDescent="0.2">
      <c r="B15" s="2" t="s">
        <v>8</v>
      </c>
      <c r="O15" s="86"/>
      <c r="P15" s="86"/>
      <c r="Q15" s="86"/>
      <c r="R15" s="86"/>
      <c r="S15" s="86"/>
      <c r="T15" s="86"/>
      <c r="U15" s="86"/>
      <c r="V15" s="86"/>
      <c r="W15" s="86"/>
      <c r="X15" s="86"/>
    </row>
    <row r="16" spans="1:24" s="1" customFormat="1" x14ac:dyDescent="0.2">
      <c r="B16" s="2"/>
      <c r="O16" s="86"/>
      <c r="P16" s="86"/>
      <c r="Q16" s="86"/>
      <c r="R16" s="86"/>
      <c r="S16" s="86"/>
      <c r="T16" s="86"/>
      <c r="U16" s="86"/>
      <c r="V16" s="86"/>
      <c r="W16" s="86"/>
      <c r="X16" s="86"/>
    </row>
    <row r="17" spans="1:24" s="1" customFormat="1" x14ac:dyDescent="0.2">
      <c r="B17" s="2"/>
      <c r="O17" s="86"/>
      <c r="P17" s="86"/>
      <c r="Q17" s="86"/>
      <c r="R17" s="86"/>
      <c r="S17" s="86"/>
      <c r="T17" s="86"/>
      <c r="U17" s="86"/>
      <c r="V17" s="86"/>
      <c r="W17" s="86"/>
      <c r="X17" s="86"/>
    </row>
    <row r="18" spans="1:24" x14ac:dyDescent="0.2">
      <c r="F18" s="10" t="s">
        <v>11</v>
      </c>
      <c r="J18" s="11"/>
    </row>
    <row r="19" spans="1:24" x14ac:dyDescent="0.2">
      <c r="A19" s="10" t="s">
        <v>12</v>
      </c>
      <c r="D19" s="138">
        <f>'Tabel 2021 52 weken'!$D$19</f>
        <v>8.4600000000000009</v>
      </c>
      <c r="F19" s="12">
        <f>IF(F28-D19&gt;0,F28-D19,0)</f>
        <v>0.26999999999999957</v>
      </c>
      <c r="L19" s="13"/>
      <c r="N19" s="10"/>
    </row>
    <row r="20" spans="1:24" x14ac:dyDescent="0.2">
      <c r="A20" s="10" t="s">
        <v>13</v>
      </c>
      <c r="D20" s="138">
        <f>'Tabel 2021 52 weken'!$D$20</f>
        <v>7.27</v>
      </c>
      <c r="F20" s="12">
        <f>IF(H28-D20&gt;0,H28-D20,0)</f>
        <v>0.35000000000000053</v>
      </c>
      <c r="J20" s="11"/>
      <c r="N20" s="10"/>
    </row>
    <row r="21" spans="1:24" x14ac:dyDescent="0.2">
      <c r="A21" s="10"/>
      <c r="D21" s="10"/>
      <c r="N21" s="10"/>
    </row>
    <row r="22" spans="1:24" x14ac:dyDescent="0.2">
      <c r="A22" s="10"/>
      <c r="D22" s="10"/>
      <c r="N22" s="10"/>
    </row>
    <row r="23" spans="1:24" x14ac:dyDescent="0.2">
      <c r="A23" s="10"/>
      <c r="D23" s="10"/>
      <c r="G23" s="10"/>
      <c r="N23" s="10"/>
    </row>
    <row r="24" spans="1:24" ht="15" x14ac:dyDescent="0.2">
      <c r="A24" s="155" t="s">
        <v>14</v>
      </c>
      <c r="B24" s="155"/>
      <c r="D24" s="156" t="s">
        <v>15</v>
      </c>
      <c r="E24" s="156"/>
      <c r="F24" s="156"/>
      <c r="G24" s="156"/>
      <c r="H24" s="156"/>
      <c r="I24" s="14"/>
      <c r="J24" s="157" t="s">
        <v>16</v>
      </c>
      <c r="K24" s="157"/>
      <c r="L24" s="157"/>
      <c r="M24" s="157"/>
      <c r="N24" s="157"/>
    </row>
    <row r="25" spans="1:24" x14ac:dyDescent="0.2">
      <c r="A25" s="15" t="s">
        <v>17</v>
      </c>
      <c r="B25" s="15"/>
      <c r="D25" s="16" t="s">
        <v>18</v>
      </c>
      <c r="E25" s="17"/>
      <c r="F25" s="18"/>
      <c r="G25" s="17"/>
      <c r="H25" s="18"/>
      <c r="J25" s="19" t="s">
        <v>18</v>
      </c>
      <c r="K25" s="20"/>
      <c r="L25" s="20"/>
      <c r="M25" s="20"/>
      <c r="N25" s="20"/>
    </row>
    <row r="26" spans="1:24" x14ac:dyDescent="0.2">
      <c r="A26" s="15" t="s">
        <v>19</v>
      </c>
      <c r="B26" s="15"/>
      <c r="D26" s="16" t="s">
        <v>20</v>
      </c>
      <c r="E26" s="17"/>
      <c r="F26" s="21" t="s">
        <v>21</v>
      </c>
      <c r="G26" s="22"/>
      <c r="H26" s="21" t="s">
        <v>22</v>
      </c>
      <c r="J26" s="19" t="s">
        <v>20</v>
      </c>
      <c r="K26" s="20"/>
      <c r="L26" s="23" t="s">
        <v>23</v>
      </c>
      <c r="M26" s="20"/>
      <c r="N26" s="23" t="s">
        <v>24</v>
      </c>
    </row>
    <row r="27" spans="1:24" x14ac:dyDescent="0.2">
      <c r="A27" s="15"/>
      <c r="B27" s="15"/>
      <c r="D27" s="24"/>
      <c r="E27" s="17"/>
      <c r="F27" s="25" t="s">
        <v>25</v>
      </c>
      <c r="G27" s="26"/>
      <c r="H27" s="25" t="s">
        <v>26</v>
      </c>
      <c r="J27" s="27"/>
      <c r="K27" s="20"/>
      <c r="L27" s="28" t="s">
        <v>25</v>
      </c>
      <c r="M27" s="29"/>
      <c r="N27" s="28" t="s">
        <v>26</v>
      </c>
    </row>
    <row r="28" spans="1:24" x14ac:dyDescent="0.2">
      <c r="A28" s="15"/>
      <c r="B28" s="15"/>
      <c r="D28" s="24"/>
      <c r="E28" s="17"/>
      <c r="F28" s="74">
        <v>8.73</v>
      </c>
      <c r="G28" s="26"/>
      <c r="H28" s="74">
        <v>7.62</v>
      </c>
      <c r="J28" s="27"/>
      <c r="K28" s="20"/>
      <c r="L28" s="30">
        <f>F28</f>
        <v>8.73</v>
      </c>
      <c r="M28" s="20"/>
      <c r="N28" s="30">
        <f>H28</f>
        <v>7.62</v>
      </c>
    </row>
    <row r="29" spans="1:24" ht="13.5" thickBot="1" x14ac:dyDescent="0.25">
      <c r="A29" s="15"/>
      <c r="B29" s="15"/>
      <c r="D29" s="24"/>
      <c r="E29" s="17"/>
      <c r="F29" s="18"/>
      <c r="G29" s="17"/>
      <c r="H29" s="18"/>
      <c r="J29" s="27"/>
      <c r="K29" s="20"/>
      <c r="L29" s="20"/>
      <c r="M29" s="20"/>
      <c r="N29" s="20"/>
    </row>
    <row r="30" spans="1:24" x14ac:dyDescent="0.2">
      <c r="A30" s="31" t="s">
        <v>27</v>
      </c>
      <c r="B30" s="31" t="s">
        <v>28</v>
      </c>
      <c r="C30" s="1"/>
      <c r="D30" s="32" t="s">
        <v>29</v>
      </c>
      <c r="E30" s="33"/>
      <c r="F30" s="34" t="s">
        <v>30</v>
      </c>
      <c r="G30" s="33"/>
      <c r="H30" s="34" t="s">
        <v>30</v>
      </c>
      <c r="J30" s="35" t="s">
        <v>31</v>
      </c>
      <c r="K30" s="20"/>
      <c r="L30" s="36" t="s">
        <v>30</v>
      </c>
      <c r="M30" s="20"/>
      <c r="N30" s="36" t="s">
        <v>30</v>
      </c>
    </row>
    <row r="31" spans="1:24" ht="13.5" thickBot="1" x14ac:dyDescent="0.25">
      <c r="A31" s="37"/>
      <c r="B31" s="37"/>
      <c r="C31" s="1"/>
      <c r="D31" s="38" t="s">
        <v>32</v>
      </c>
      <c r="E31" s="33"/>
      <c r="F31" s="39" t="s">
        <v>33</v>
      </c>
      <c r="G31" s="33"/>
      <c r="H31" s="39" t="s">
        <v>33</v>
      </c>
      <c r="J31" s="40" t="s">
        <v>34</v>
      </c>
      <c r="K31" s="20"/>
      <c r="L31" s="41" t="s">
        <v>33</v>
      </c>
      <c r="M31" s="20"/>
      <c r="N31" s="41" t="s">
        <v>33</v>
      </c>
    </row>
    <row r="32" spans="1:24" x14ac:dyDescent="0.2">
      <c r="A32" s="15"/>
      <c r="B32" s="15"/>
      <c r="D32" s="24"/>
      <c r="E32" s="17"/>
      <c r="F32" s="18"/>
      <c r="G32" s="17"/>
      <c r="H32" s="18"/>
      <c r="J32" s="27"/>
      <c r="K32" s="20"/>
      <c r="L32" s="20"/>
      <c r="M32" s="20"/>
      <c r="N32" s="20"/>
    </row>
    <row r="33" spans="1:23" ht="15" x14ac:dyDescent="0.2">
      <c r="A33" s="67" t="str">
        <f>'Tabel 2021 52 weken'!A33</f>
        <v>lager dan</v>
      </c>
      <c r="B33" s="67">
        <f>'Tabel 2021 52 weken'!B33</f>
        <v>20302</v>
      </c>
      <c r="C33" s="1"/>
      <c r="D33" s="61">
        <f>'Tabel 2021 52 weken'!D33</f>
        <v>0.96</v>
      </c>
      <c r="E33" s="59"/>
      <c r="F33" s="43">
        <f>IF($D$19&gt;=$F$28,($F$28*(100%-D33))+($F$19),$D$19*(100%-D33)+$F$19)</f>
        <v>0.60839999999999983</v>
      </c>
      <c r="G33" s="42"/>
      <c r="H33" s="43">
        <f>IF($D$20&gt;=$H$28,($H$28*(100%-D33))+($F$20),$D$20*(100%-D33)+($F$20))</f>
        <v>0.6408000000000007</v>
      </c>
      <c r="I33" s="1"/>
      <c r="J33" s="62">
        <f>'Tabel 2021 52 weken'!J33</f>
        <v>0.96</v>
      </c>
      <c r="K33" s="60"/>
      <c r="L33" s="45">
        <f>IF($D$19&gt;=$L$28,($L$28*(100%-J33))+(F$19),$D$19*(100%-J33)+$F$19)</f>
        <v>0.60839999999999983</v>
      </c>
      <c r="M33" s="44"/>
      <c r="N33" s="45">
        <f>IF($D$20&gt;=$H$28,($H$28*(100%-J33))+($F$20),$D$20*(100%-J33)+($F$20))</f>
        <v>0.6408000000000007</v>
      </c>
      <c r="P33" s="85"/>
    </row>
    <row r="34" spans="1:23" ht="15" x14ac:dyDescent="0.2">
      <c r="A34" s="67">
        <f>'Tabel 2021 52 weken'!A34</f>
        <v>20303</v>
      </c>
      <c r="B34" s="67">
        <f>'Tabel 2021 52 weken'!B34</f>
        <v>21654</v>
      </c>
      <c r="C34" s="1"/>
      <c r="D34" s="61">
        <f>'Tabel 2021 52 weken'!D34</f>
        <v>0.96</v>
      </c>
      <c r="E34" s="59"/>
      <c r="F34" s="43">
        <f t="shared" ref="F34:F97" si="0">IF($D$19&gt;=$F$28,($F$28*(100%-D34))+($F$19),$D$19*(100%-D34)+$F$19)</f>
        <v>0.60839999999999983</v>
      </c>
      <c r="G34" s="42"/>
      <c r="H34" s="43">
        <f t="shared" ref="H34:H97" si="1">IF($D$20&gt;=$H$28,($H$28*(100%-D34))+($F$20),$D$20*(100%-D34)+($F$20))</f>
        <v>0.6408000000000007</v>
      </c>
      <c r="I34" s="1"/>
      <c r="J34" s="62">
        <f>'Tabel 2021 52 weken'!J34</f>
        <v>0.96</v>
      </c>
      <c r="K34" s="60"/>
      <c r="L34" s="45">
        <f t="shared" ref="L34:L97" si="2">IF($D$19&gt;=$L$28,($L$28*(100%-J34))+(F$19),$D$19*(100%-J34)+$F$19)</f>
        <v>0.60839999999999983</v>
      </c>
      <c r="M34" s="44"/>
      <c r="N34" s="45">
        <f t="shared" ref="N34:N97" si="3">IF($D$20&gt;=$H$28,($H$28*(100%-J34))+($F$20),$D$20*(100%-J34)+($F$20))</f>
        <v>0.6408000000000007</v>
      </c>
    </row>
    <row r="35" spans="1:23" ht="15" x14ac:dyDescent="0.2">
      <c r="A35" s="67">
        <f>'Tabel 2021 52 weken'!A35</f>
        <v>21655</v>
      </c>
      <c r="B35" s="67">
        <f>'Tabel 2021 52 weken'!B35</f>
        <v>23004</v>
      </c>
      <c r="C35" s="1"/>
      <c r="D35" s="61">
        <f>'Tabel 2021 52 weken'!D35</f>
        <v>0.96</v>
      </c>
      <c r="E35" s="59"/>
      <c r="F35" s="43">
        <f t="shared" si="0"/>
        <v>0.60839999999999983</v>
      </c>
      <c r="G35" s="42"/>
      <c r="H35" s="43">
        <f t="shared" si="1"/>
        <v>0.6408000000000007</v>
      </c>
      <c r="I35" s="1"/>
      <c r="J35" s="62">
        <f>'Tabel 2021 52 weken'!J35</f>
        <v>0.96</v>
      </c>
      <c r="K35" s="60"/>
      <c r="L35" s="45">
        <f t="shared" si="2"/>
        <v>0.60839999999999983</v>
      </c>
      <c r="M35" s="44"/>
      <c r="N35" s="45">
        <f t="shared" si="3"/>
        <v>0.6408000000000007</v>
      </c>
    </row>
    <row r="36" spans="1:23" ht="15" x14ac:dyDescent="0.2">
      <c r="A36" s="67">
        <f>'Tabel 2021 52 weken'!A36</f>
        <v>23005</v>
      </c>
      <c r="B36" s="67">
        <f>'Tabel 2021 52 weken'!B36</f>
        <v>24357</v>
      </c>
      <c r="C36" s="1"/>
      <c r="D36" s="61">
        <f>'Tabel 2021 52 weken'!D36</f>
        <v>0.96</v>
      </c>
      <c r="E36" s="59"/>
      <c r="F36" s="43">
        <f t="shared" si="0"/>
        <v>0.60839999999999983</v>
      </c>
      <c r="G36" s="42"/>
      <c r="H36" s="43">
        <f t="shared" si="1"/>
        <v>0.6408000000000007</v>
      </c>
      <c r="I36" s="1"/>
      <c r="J36" s="62">
        <f>'Tabel 2021 52 weken'!J36</f>
        <v>0.96</v>
      </c>
      <c r="K36" s="60"/>
      <c r="L36" s="45">
        <f t="shared" si="2"/>
        <v>0.60839999999999983</v>
      </c>
      <c r="M36" s="44"/>
      <c r="N36" s="45">
        <f t="shared" si="3"/>
        <v>0.6408000000000007</v>
      </c>
    </row>
    <row r="37" spans="1:23" ht="15" x14ac:dyDescent="0.2">
      <c r="A37" s="67">
        <f>'Tabel 2021 52 weken'!A37</f>
        <v>24358</v>
      </c>
      <c r="B37" s="67">
        <f>'Tabel 2021 52 weken'!B37</f>
        <v>25709</v>
      </c>
      <c r="C37" s="1"/>
      <c r="D37" s="61">
        <f>'Tabel 2021 52 weken'!D37</f>
        <v>0.96</v>
      </c>
      <c r="E37" s="59"/>
      <c r="F37" s="43">
        <f t="shared" si="0"/>
        <v>0.60839999999999983</v>
      </c>
      <c r="G37" s="42"/>
      <c r="H37" s="43">
        <f t="shared" si="1"/>
        <v>0.6408000000000007</v>
      </c>
      <c r="I37" s="1"/>
      <c r="J37" s="62">
        <f>'Tabel 2021 52 weken'!J37</f>
        <v>0.96</v>
      </c>
      <c r="K37" s="60"/>
      <c r="L37" s="45">
        <f t="shared" si="2"/>
        <v>0.60839999999999983</v>
      </c>
      <c r="M37" s="44"/>
      <c r="N37" s="45">
        <f t="shared" si="3"/>
        <v>0.6408000000000007</v>
      </c>
    </row>
    <row r="38" spans="1:23" ht="15" x14ac:dyDescent="0.2">
      <c r="A38" s="67">
        <f>'Tabel 2021 52 weken'!A38</f>
        <v>25710</v>
      </c>
      <c r="B38" s="67">
        <f>'Tabel 2021 52 weken'!B38</f>
        <v>27061</v>
      </c>
      <c r="C38" s="1"/>
      <c r="D38" s="61">
        <f>'Tabel 2021 52 weken'!D38</f>
        <v>0.95599999999999996</v>
      </c>
      <c r="E38" s="59"/>
      <c r="F38" s="43">
        <f t="shared" si="0"/>
        <v>0.64223999999999992</v>
      </c>
      <c r="G38" s="42"/>
      <c r="H38" s="43">
        <f t="shared" si="1"/>
        <v>0.66988000000000081</v>
      </c>
      <c r="I38" s="1"/>
      <c r="J38" s="62">
        <f>'Tabel 2021 52 weken'!J38</f>
        <v>0.95699999999999996</v>
      </c>
      <c r="K38" s="60"/>
      <c r="L38" s="45">
        <f t="shared" si="2"/>
        <v>0.63378000000000001</v>
      </c>
      <c r="M38" s="44"/>
      <c r="N38" s="45">
        <f t="shared" si="3"/>
        <v>0.66261000000000081</v>
      </c>
    </row>
    <row r="39" spans="1:23" ht="15" x14ac:dyDescent="0.2">
      <c r="A39" s="67">
        <f>'Tabel 2021 52 weken'!A39</f>
        <v>27062</v>
      </c>
      <c r="B39" s="67">
        <f>'Tabel 2021 52 weken'!B39</f>
        <v>28412</v>
      </c>
      <c r="C39" s="1"/>
      <c r="D39" s="61">
        <f>'Tabel 2021 52 weken'!D39</f>
        <v>0.94499999999999995</v>
      </c>
      <c r="E39" s="59"/>
      <c r="F39" s="43">
        <f t="shared" si="0"/>
        <v>0.73530000000000006</v>
      </c>
      <c r="G39" s="42"/>
      <c r="H39" s="43">
        <f t="shared" si="1"/>
        <v>0.74985000000000079</v>
      </c>
      <c r="I39" s="1"/>
      <c r="J39" s="62">
        <f>'Tabel 2021 52 weken'!J39</f>
        <v>0.95499999999999996</v>
      </c>
      <c r="K39" s="60"/>
      <c r="L39" s="45">
        <f t="shared" si="2"/>
        <v>0.65069999999999995</v>
      </c>
      <c r="M39" s="44"/>
      <c r="N39" s="45">
        <f t="shared" si="3"/>
        <v>0.67715000000000081</v>
      </c>
    </row>
    <row r="40" spans="1:23" ht="15" x14ac:dyDescent="0.2">
      <c r="A40" s="67">
        <f>'Tabel 2021 52 weken'!A40</f>
        <v>28413</v>
      </c>
      <c r="B40" s="67">
        <f>'Tabel 2021 52 weken'!B40</f>
        <v>29760</v>
      </c>
      <c r="C40" s="1"/>
      <c r="D40" s="61">
        <f>'Tabel 2021 52 weken'!D40</f>
        <v>0.93500000000000005</v>
      </c>
      <c r="E40" s="59"/>
      <c r="F40" s="43">
        <f t="shared" si="0"/>
        <v>0.81989999999999919</v>
      </c>
      <c r="G40" s="42"/>
      <c r="H40" s="43">
        <f t="shared" si="1"/>
        <v>0.82255000000000011</v>
      </c>
      <c r="I40" s="1"/>
      <c r="J40" s="62">
        <f>'Tabel 2021 52 weken'!J40</f>
        <v>0.95299999999999996</v>
      </c>
      <c r="K40" s="60"/>
      <c r="L40" s="45">
        <f t="shared" si="2"/>
        <v>0.66761999999999999</v>
      </c>
      <c r="M40" s="44"/>
      <c r="N40" s="45">
        <f t="shared" si="3"/>
        <v>0.6916900000000008</v>
      </c>
    </row>
    <row r="41" spans="1:23" ht="15" x14ac:dyDescent="0.2">
      <c r="A41" s="67">
        <f>'Tabel 2021 52 weken'!A41</f>
        <v>29761</v>
      </c>
      <c r="B41" s="67">
        <f>'Tabel 2021 52 weken'!B41</f>
        <v>31214</v>
      </c>
      <c r="C41" s="1"/>
      <c r="D41" s="61">
        <f>'Tabel 2021 52 weken'!D41</f>
        <v>0.92600000000000005</v>
      </c>
      <c r="E41" s="59"/>
      <c r="F41" s="43">
        <f t="shared" si="0"/>
        <v>0.89603999999999928</v>
      </c>
      <c r="G41" s="42"/>
      <c r="H41" s="43">
        <f t="shared" si="1"/>
        <v>0.88798000000000021</v>
      </c>
      <c r="I41" s="1"/>
      <c r="J41" s="62">
        <f>'Tabel 2021 52 weken'!J41</f>
        <v>0.95099999999999996</v>
      </c>
      <c r="K41" s="60"/>
      <c r="L41" s="45">
        <f t="shared" si="2"/>
        <v>0.68453999999999993</v>
      </c>
      <c r="M41" s="44"/>
      <c r="N41" s="45">
        <f t="shared" si="3"/>
        <v>0.7062300000000008</v>
      </c>
    </row>
    <row r="42" spans="1:23" ht="15" x14ac:dyDescent="0.2">
      <c r="A42" s="67">
        <f>'Tabel 2021 52 weken'!A42</f>
        <v>31215</v>
      </c>
      <c r="B42" s="67">
        <f>'Tabel 2021 52 weken'!B42</f>
        <v>32666</v>
      </c>
      <c r="C42" s="1"/>
      <c r="D42" s="61">
        <f>'Tabel 2021 52 weken'!D42</f>
        <v>0.92</v>
      </c>
      <c r="E42" s="59"/>
      <c r="F42" s="43">
        <f t="shared" si="0"/>
        <v>0.94679999999999931</v>
      </c>
      <c r="G42" s="42"/>
      <c r="H42" s="43">
        <f t="shared" si="1"/>
        <v>0.93160000000000021</v>
      </c>
      <c r="I42" s="1"/>
      <c r="J42" s="62">
        <f>'Tabel 2021 52 weken'!J42</f>
        <v>0.95</v>
      </c>
      <c r="K42" s="60"/>
      <c r="L42" s="45">
        <f t="shared" si="2"/>
        <v>0.69300000000000006</v>
      </c>
      <c r="M42" s="44"/>
      <c r="N42" s="45">
        <f t="shared" si="3"/>
        <v>0.71350000000000091</v>
      </c>
    </row>
    <row r="43" spans="1:23" ht="15" x14ac:dyDescent="0.2">
      <c r="A43" s="67">
        <f>'Tabel 2021 52 weken'!A43</f>
        <v>32668</v>
      </c>
      <c r="B43" s="67">
        <f>'Tabel 2021 52 weken'!B43</f>
        <v>34122</v>
      </c>
      <c r="C43" s="1"/>
      <c r="D43" s="61">
        <f>'Tabel 2021 52 weken'!D43</f>
        <v>0.91</v>
      </c>
      <c r="E43" s="59"/>
      <c r="F43" s="43">
        <f t="shared" si="0"/>
        <v>1.0313999999999994</v>
      </c>
      <c r="G43" s="42"/>
      <c r="H43" s="43">
        <f t="shared" si="1"/>
        <v>1.0043000000000002</v>
      </c>
      <c r="I43" s="1"/>
      <c r="J43" s="62">
        <f>'Tabel 2021 52 weken'!J43</f>
        <v>0.94799999999999995</v>
      </c>
      <c r="K43" s="60"/>
      <c r="L43" s="45">
        <f t="shared" si="2"/>
        <v>0.70992</v>
      </c>
      <c r="M43" s="44"/>
      <c r="N43" s="45">
        <f t="shared" si="3"/>
        <v>0.72804000000000091</v>
      </c>
    </row>
    <row r="44" spans="1:23" ht="15" x14ac:dyDescent="0.2">
      <c r="A44" s="67">
        <f>'Tabel 2021 52 weken'!A44</f>
        <v>34123</v>
      </c>
      <c r="B44" s="67">
        <f>'Tabel 2021 52 weken'!B44</f>
        <v>35574</v>
      </c>
      <c r="C44" s="1"/>
      <c r="D44" s="61">
        <f>'Tabel 2021 52 weken'!D44</f>
        <v>0.90500000000000003</v>
      </c>
      <c r="E44" s="59"/>
      <c r="F44" s="43">
        <f t="shared" si="0"/>
        <v>1.0736999999999994</v>
      </c>
      <c r="G44" s="42"/>
      <c r="H44" s="43">
        <f t="shared" si="1"/>
        <v>1.0406500000000003</v>
      </c>
      <c r="I44" s="1"/>
      <c r="J44" s="62">
        <f>'Tabel 2021 52 weken'!J44</f>
        <v>0.94599999999999995</v>
      </c>
      <c r="K44" s="60"/>
      <c r="L44" s="45">
        <f t="shared" si="2"/>
        <v>0.72684000000000004</v>
      </c>
      <c r="M44" s="44"/>
      <c r="N44" s="45">
        <f t="shared" si="3"/>
        <v>0.74258000000000091</v>
      </c>
    </row>
    <row r="45" spans="1:23" ht="15" x14ac:dyDescent="0.2">
      <c r="A45" s="67">
        <f>'Tabel 2021 52 weken'!A45</f>
        <v>35575</v>
      </c>
      <c r="B45" s="67">
        <f>'Tabel 2021 52 weken'!B45</f>
        <v>37031</v>
      </c>
      <c r="C45" s="1"/>
      <c r="D45" s="61">
        <f>'Tabel 2021 52 weken'!D45</f>
        <v>0.89700000000000002</v>
      </c>
      <c r="E45" s="59"/>
      <c r="F45" s="43">
        <f t="shared" si="0"/>
        <v>1.1413799999999994</v>
      </c>
      <c r="G45" s="42"/>
      <c r="H45" s="43">
        <f t="shared" si="1"/>
        <v>1.0988100000000003</v>
      </c>
      <c r="I45" s="1"/>
      <c r="J45" s="62">
        <f>'Tabel 2021 52 weken'!J45</f>
        <v>0.94599999999999995</v>
      </c>
      <c r="K45" s="60"/>
      <c r="L45" s="45">
        <f t="shared" si="2"/>
        <v>0.72684000000000004</v>
      </c>
      <c r="M45" s="44"/>
      <c r="N45" s="45">
        <f t="shared" si="3"/>
        <v>0.74258000000000091</v>
      </c>
    </row>
    <row r="46" spans="1:23" ht="15" x14ac:dyDescent="0.2">
      <c r="A46" s="67">
        <f>'Tabel 2021 52 weken'!A46</f>
        <v>37032</v>
      </c>
      <c r="B46" s="67">
        <f>'Tabel 2021 52 weken'!B46</f>
        <v>38484</v>
      </c>
      <c r="C46" s="1"/>
      <c r="D46" s="61">
        <f>'Tabel 2021 52 weken'!D46</f>
        <v>0.88900000000000001</v>
      </c>
      <c r="E46" s="59"/>
      <c r="F46" s="43">
        <f t="shared" si="0"/>
        <v>1.2090599999999996</v>
      </c>
      <c r="G46" s="42"/>
      <c r="H46" s="43">
        <f t="shared" si="1"/>
        <v>1.1569700000000003</v>
      </c>
      <c r="I46" s="1"/>
      <c r="J46" s="62">
        <f>'Tabel 2021 52 weken'!J46</f>
        <v>0.94599999999999995</v>
      </c>
      <c r="K46" s="60"/>
      <c r="L46" s="45">
        <f t="shared" si="2"/>
        <v>0.72684000000000004</v>
      </c>
      <c r="M46" s="44"/>
      <c r="N46" s="45">
        <f t="shared" si="3"/>
        <v>0.74258000000000091</v>
      </c>
      <c r="W46" s="84"/>
    </row>
    <row r="47" spans="1:23" ht="15" x14ac:dyDescent="0.2">
      <c r="A47" s="67">
        <f>'Tabel 2021 52 weken'!A47</f>
        <v>38485</v>
      </c>
      <c r="B47" s="67">
        <f>'Tabel 2021 52 weken'!B47</f>
        <v>39972</v>
      </c>
      <c r="C47" s="1"/>
      <c r="D47" s="61">
        <f>'Tabel 2021 52 weken'!D47</f>
        <v>0.88300000000000001</v>
      </c>
      <c r="E47" s="59"/>
      <c r="F47" s="43">
        <f t="shared" si="0"/>
        <v>1.2598199999999995</v>
      </c>
      <c r="G47" s="42"/>
      <c r="H47" s="43">
        <f t="shared" si="1"/>
        <v>1.2005900000000005</v>
      </c>
      <c r="I47" s="1"/>
      <c r="J47" s="62">
        <f>'Tabel 2021 52 weken'!J47</f>
        <v>0.94599999999999995</v>
      </c>
      <c r="K47" s="60"/>
      <c r="L47" s="45">
        <f t="shared" si="2"/>
        <v>0.72684000000000004</v>
      </c>
      <c r="M47" s="44"/>
      <c r="N47" s="45">
        <f t="shared" si="3"/>
        <v>0.74258000000000091</v>
      </c>
    </row>
    <row r="48" spans="1:23" ht="15" x14ac:dyDescent="0.2">
      <c r="A48" s="67">
        <f>'Tabel 2021 52 weken'!A48</f>
        <v>39973</v>
      </c>
      <c r="B48" s="67">
        <f>'Tabel 2021 52 weken'!B48</f>
        <v>41463</v>
      </c>
      <c r="C48" s="1"/>
      <c r="D48" s="61">
        <f>'Tabel 2021 52 weken'!D48</f>
        <v>0.875</v>
      </c>
      <c r="E48" s="59"/>
      <c r="F48" s="43">
        <f t="shared" si="0"/>
        <v>1.3274999999999997</v>
      </c>
      <c r="G48" s="42"/>
      <c r="H48" s="43">
        <f t="shared" si="1"/>
        <v>1.2587500000000005</v>
      </c>
      <c r="I48" s="1"/>
      <c r="J48" s="62">
        <f>'Tabel 2021 52 weken'!J48</f>
        <v>0.94599999999999995</v>
      </c>
      <c r="K48" s="60"/>
      <c r="L48" s="45">
        <f t="shared" si="2"/>
        <v>0.72684000000000004</v>
      </c>
      <c r="M48" s="44"/>
      <c r="N48" s="45">
        <f t="shared" si="3"/>
        <v>0.74258000000000091</v>
      </c>
    </row>
    <row r="49" spans="1:14" ht="15" x14ac:dyDescent="0.2">
      <c r="A49" s="67">
        <f>'Tabel 2021 52 weken'!A49</f>
        <v>41464</v>
      </c>
      <c r="B49" s="67">
        <f>'Tabel 2021 52 weken'!B49</f>
        <v>42953</v>
      </c>
      <c r="C49" s="1"/>
      <c r="D49" s="61">
        <f>'Tabel 2021 52 weken'!D49</f>
        <v>0.86799999999999999</v>
      </c>
      <c r="E49" s="59"/>
      <c r="F49" s="43">
        <f t="shared" si="0"/>
        <v>1.3867199999999997</v>
      </c>
      <c r="G49" s="42"/>
      <c r="H49" s="43">
        <f t="shared" si="1"/>
        <v>1.3096400000000004</v>
      </c>
      <c r="I49" s="1"/>
      <c r="J49" s="62">
        <f>'Tabel 2021 52 weken'!J49</f>
        <v>0.94599999999999995</v>
      </c>
      <c r="K49" s="60"/>
      <c r="L49" s="45">
        <f t="shared" si="2"/>
        <v>0.72684000000000004</v>
      </c>
      <c r="M49" s="44"/>
      <c r="N49" s="45">
        <f t="shared" si="3"/>
        <v>0.74258000000000091</v>
      </c>
    </row>
    <row r="50" spans="1:14" ht="15" x14ac:dyDescent="0.2">
      <c r="A50" s="67">
        <f>'Tabel 2021 52 weken'!A50</f>
        <v>42954</v>
      </c>
      <c r="B50" s="67">
        <f>'Tabel 2021 52 weken'!B50</f>
        <v>44443</v>
      </c>
      <c r="C50" s="1"/>
      <c r="D50" s="61">
        <f>'Tabel 2021 52 weken'!D50</f>
        <v>0.86099999999999999</v>
      </c>
      <c r="E50" s="59"/>
      <c r="F50" s="43">
        <f t="shared" si="0"/>
        <v>1.4459399999999998</v>
      </c>
      <c r="G50" s="42"/>
      <c r="H50" s="43">
        <f t="shared" si="1"/>
        <v>1.3605300000000005</v>
      </c>
      <c r="I50" s="1"/>
      <c r="J50" s="62">
        <f>'Tabel 2021 52 weken'!J50</f>
        <v>0.94599999999999995</v>
      </c>
      <c r="K50" s="60"/>
      <c r="L50" s="45">
        <f t="shared" si="2"/>
        <v>0.72684000000000004</v>
      </c>
      <c r="M50" s="44"/>
      <c r="N50" s="45">
        <f t="shared" si="3"/>
        <v>0.74258000000000091</v>
      </c>
    </row>
    <row r="51" spans="1:14" ht="15" x14ac:dyDescent="0.2">
      <c r="A51" s="67">
        <f>'Tabel 2021 52 weken'!A51</f>
        <v>44444</v>
      </c>
      <c r="B51" s="67">
        <f>'Tabel 2021 52 weken'!B51</f>
        <v>45936</v>
      </c>
      <c r="C51" s="1"/>
      <c r="D51" s="61">
        <f>'Tabel 2021 52 weken'!D51</f>
        <v>0.85199999999999998</v>
      </c>
      <c r="E51" s="59"/>
      <c r="F51" s="43">
        <f t="shared" si="0"/>
        <v>1.5220799999999999</v>
      </c>
      <c r="G51" s="42"/>
      <c r="H51" s="43">
        <f t="shared" si="1"/>
        <v>1.4259600000000006</v>
      </c>
      <c r="I51" s="1"/>
      <c r="J51" s="62">
        <f>'Tabel 2021 52 weken'!J51</f>
        <v>0.94599999999999995</v>
      </c>
      <c r="K51" s="60"/>
      <c r="L51" s="45">
        <f t="shared" si="2"/>
        <v>0.72684000000000004</v>
      </c>
      <c r="M51" s="44"/>
      <c r="N51" s="45">
        <f t="shared" si="3"/>
        <v>0.74258000000000091</v>
      </c>
    </row>
    <row r="52" spans="1:14" ht="15" x14ac:dyDescent="0.2">
      <c r="A52" s="67">
        <f>'Tabel 2021 52 weken'!A52</f>
        <v>45937</v>
      </c>
      <c r="B52" s="67">
        <f>'Tabel 2021 52 weken'!B52</f>
        <v>47427</v>
      </c>
      <c r="C52" s="1"/>
      <c r="D52" s="61">
        <f>'Tabel 2021 52 weken'!D52</f>
        <v>0.84699999999999998</v>
      </c>
      <c r="E52" s="59"/>
      <c r="F52" s="43">
        <f t="shared" si="0"/>
        <v>1.5643799999999999</v>
      </c>
      <c r="G52" s="42"/>
      <c r="H52" s="43">
        <f t="shared" si="1"/>
        <v>1.4623100000000007</v>
      </c>
      <c r="I52" s="1"/>
      <c r="J52" s="62">
        <f>'Tabel 2021 52 weken'!J52</f>
        <v>0.94599999999999995</v>
      </c>
      <c r="K52" s="60"/>
      <c r="L52" s="45">
        <f t="shared" si="2"/>
        <v>0.72684000000000004</v>
      </c>
      <c r="M52" s="44"/>
      <c r="N52" s="45">
        <f t="shared" si="3"/>
        <v>0.74258000000000091</v>
      </c>
    </row>
    <row r="53" spans="1:14" ht="15" x14ac:dyDescent="0.2">
      <c r="A53" s="67">
        <f>'Tabel 2021 52 weken'!A53</f>
        <v>47428</v>
      </c>
      <c r="B53" s="67">
        <f>'Tabel 2021 52 weken'!B53</f>
        <v>48916</v>
      </c>
      <c r="C53" s="1"/>
      <c r="D53" s="61">
        <f>'Tabel 2021 52 weken'!D53</f>
        <v>0.83899999999999997</v>
      </c>
      <c r="E53" s="59"/>
      <c r="F53" s="43">
        <f t="shared" si="0"/>
        <v>1.6320600000000001</v>
      </c>
      <c r="G53" s="42"/>
      <c r="H53" s="43">
        <f t="shared" si="1"/>
        <v>1.5204700000000007</v>
      </c>
      <c r="I53" s="1"/>
      <c r="J53" s="62">
        <f>'Tabel 2021 52 weken'!J53</f>
        <v>0.94599999999999995</v>
      </c>
      <c r="K53" s="60"/>
      <c r="L53" s="45">
        <f t="shared" si="2"/>
        <v>0.72684000000000004</v>
      </c>
      <c r="M53" s="44"/>
      <c r="N53" s="45">
        <f t="shared" si="3"/>
        <v>0.74258000000000091</v>
      </c>
    </row>
    <row r="54" spans="1:14" ht="15" x14ac:dyDescent="0.2">
      <c r="A54" s="67">
        <f>'Tabel 2021 52 weken'!A54</f>
        <v>48917</v>
      </c>
      <c r="B54" s="67">
        <f>'Tabel 2021 52 weken'!B54</f>
        <v>50407</v>
      </c>
      <c r="C54" s="1"/>
      <c r="D54" s="61">
        <f>'Tabel 2021 52 weken'!D54</f>
        <v>0.83299999999999996</v>
      </c>
      <c r="E54" s="59"/>
      <c r="F54" s="43">
        <f t="shared" si="0"/>
        <v>1.68282</v>
      </c>
      <c r="G54" s="42"/>
      <c r="H54" s="43">
        <f t="shared" si="1"/>
        <v>1.5640900000000006</v>
      </c>
      <c r="I54" s="1"/>
      <c r="J54" s="62">
        <f>'Tabel 2021 52 weken'!J54</f>
        <v>0.94599999999999995</v>
      </c>
      <c r="K54" s="60"/>
      <c r="L54" s="45">
        <f t="shared" si="2"/>
        <v>0.72684000000000004</v>
      </c>
      <c r="M54" s="44"/>
      <c r="N54" s="45">
        <f t="shared" si="3"/>
        <v>0.74258000000000091</v>
      </c>
    </row>
    <row r="55" spans="1:14" ht="15" x14ac:dyDescent="0.2">
      <c r="A55" s="67">
        <f>'Tabel 2021 52 weken'!A55</f>
        <v>50408</v>
      </c>
      <c r="B55" s="67">
        <f>'Tabel 2021 52 weken'!B55</f>
        <v>52036</v>
      </c>
      <c r="C55" s="1"/>
      <c r="D55" s="61">
        <f>'Tabel 2021 52 weken'!D55</f>
        <v>0.82399999999999995</v>
      </c>
      <c r="E55" s="59"/>
      <c r="F55" s="43">
        <f t="shared" si="0"/>
        <v>1.7589600000000001</v>
      </c>
      <c r="G55" s="42"/>
      <c r="H55" s="43">
        <f t="shared" si="1"/>
        <v>1.6295200000000007</v>
      </c>
      <c r="I55" s="1"/>
      <c r="J55" s="62">
        <f>'Tabel 2021 52 weken'!J55</f>
        <v>0.94599999999999995</v>
      </c>
      <c r="K55" s="60"/>
      <c r="L55" s="45">
        <f t="shared" si="2"/>
        <v>0.72684000000000004</v>
      </c>
      <c r="M55" s="44"/>
      <c r="N55" s="45">
        <f t="shared" si="3"/>
        <v>0.74258000000000091</v>
      </c>
    </row>
    <row r="56" spans="1:14" ht="15" x14ac:dyDescent="0.2">
      <c r="A56" s="67">
        <f>'Tabel 2021 52 weken'!A56</f>
        <v>52037</v>
      </c>
      <c r="B56" s="67">
        <f>'Tabel 2021 52 weken'!B56</f>
        <v>55230</v>
      </c>
      <c r="C56" s="1"/>
      <c r="D56" s="61">
        <f>'Tabel 2021 52 weken'!D56</f>
        <v>0.80900000000000005</v>
      </c>
      <c r="E56" s="59"/>
      <c r="F56" s="43">
        <f t="shared" si="0"/>
        <v>1.8858599999999992</v>
      </c>
      <c r="G56" s="42"/>
      <c r="H56" s="43">
        <f t="shared" si="1"/>
        <v>1.7385700000000002</v>
      </c>
      <c r="I56" s="1"/>
      <c r="J56" s="62">
        <f>'Tabel 2021 52 weken'!J56</f>
        <v>0.94599999999999995</v>
      </c>
      <c r="K56" s="60"/>
      <c r="L56" s="45">
        <f t="shared" si="2"/>
        <v>0.72684000000000004</v>
      </c>
      <c r="M56" s="44"/>
      <c r="N56" s="45">
        <f t="shared" si="3"/>
        <v>0.74258000000000091</v>
      </c>
    </row>
    <row r="57" spans="1:14" ht="15" x14ac:dyDescent="0.2">
      <c r="A57" s="67">
        <f>'Tabel 2021 52 weken'!A57</f>
        <v>55231</v>
      </c>
      <c r="B57" s="67">
        <f>'Tabel 2021 52 weken'!B57</f>
        <v>58423</v>
      </c>
      <c r="C57" s="1"/>
      <c r="D57" s="61">
        <f>'Tabel 2021 52 weken'!D57</f>
        <v>0.80100000000000005</v>
      </c>
      <c r="E57" s="59"/>
      <c r="F57" s="43">
        <f t="shared" si="0"/>
        <v>1.9535399999999994</v>
      </c>
      <c r="G57" s="42"/>
      <c r="H57" s="43">
        <f t="shared" si="1"/>
        <v>1.7967300000000002</v>
      </c>
      <c r="I57" s="1"/>
      <c r="J57" s="62">
        <f>'Tabel 2021 52 weken'!J57</f>
        <v>0.94199999999999995</v>
      </c>
      <c r="K57" s="60"/>
      <c r="L57" s="45">
        <f t="shared" si="2"/>
        <v>0.76068000000000002</v>
      </c>
      <c r="M57" s="44"/>
      <c r="N57" s="45">
        <f t="shared" si="3"/>
        <v>0.7716600000000009</v>
      </c>
    </row>
    <row r="58" spans="1:14" ht="15" x14ac:dyDescent="0.2">
      <c r="A58" s="67">
        <f>'Tabel 2021 52 weken'!A58</f>
        <v>58424</v>
      </c>
      <c r="B58" s="67">
        <f>'Tabel 2021 52 weken'!B58</f>
        <v>61618</v>
      </c>
      <c r="C58" s="1"/>
      <c r="D58" s="61">
        <f>'Tabel 2021 52 weken'!D58</f>
        <v>0.79</v>
      </c>
      <c r="E58" s="59"/>
      <c r="F58" s="43">
        <f t="shared" si="0"/>
        <v>2.0465999999999998</v>
      </c>
      <c r="G58" s="42"/>
      <c r="H58" s="43">
        <f t="shared" si="1"/>
        <v>1.8767000000000003</v>
      </c>
      <c r="I58" s="1"/>
      <c r="J58" s="62">
        <f>'Tabel 2021 52 weken'!J58</f>
        <v>0.93600000000000005</v>
      </c>
      <c r="K58" s="60"/>
      <c r="L58" s="45">
        <f t="shared" si="2"/>
        <v>0.81143999999999916</v>
      </c>
      <c r="M58" s="44"/>
      <c r="N58" s="45">
        <f t="shared" si="3"/>
        <v>0.81528000000000012</v>
      </c>
    </row>
    <row r="59" spans="1:14" ht="15" x14ac:dyDescent="0.2">
      <c r="A59" s="67">
        <f>'Tabel 2021 52 weken'!A59</f>
        <v>61619</v>
      </c>
      <c r="B59" s="67">
        <f>'Tabel 2021 52 weken'!B59</f>
        <v>64813</v>
      </c>
      <c r="C59" s="1"/>
      <c r="D59" s="61">
        <f>'Tabel 2021 52 weken'!D59</f>
        <v>0.76800000000000002</v>
      </c>
      <c r="E59" s="59"/>
      <c r="F59" s="43">
        <f t="shared" si="0"/>
        <v>2.2327199999999996</v>
      </c>
      <c r="G59" s="42"/>
      <c r="H59" s="43">
        <f t="shared" si="1"/>
        <v>2.0366400000000002</v>
      </c>
      <c r="I59" s="1"/>
      <c r="J59" s="62">
        <f>'Tabel 2021 52 weken'!J59</f>
        <v>0.93200000000000005</v>
      </c>
      <c r="K59" s="60"/>
      <c r="L59" s="45">
        <f t="shared" si="2"/>
        <v>0.84527999999999925</v>
      </c>
      <c r="M59" s="44"/>
      <c r="N59" s="45">
        <f t="shared" si="3"/>
        <v>0.84436000000000011</v>
      </c>
    </row>
    <row r="60" spans="1:14" ht="15" x14ac:dyDescent="0.2">
      <c r="A60" s="67">
        <f>'Tabel 2021 52 weken'!A60</f>
        <v>64814</v>
      </c>
      <c r="B60" s="67">
        <f>'Tabel 2021 52 weken'!B60</f>
        <v>68006</v>
      </c>
      <c r="C60" s="1"/>
      <c r="D60" s="61">
        <f>'Tabel 2021 52 weken'!D60</f>
        <v>0.745</v>
      </c>
      <c r="E60" s="59"/>
      <c r="F60" s="43">
        <f t="shared" si="0"/>
        <v>2.4272999999999998</v>
      </c>
      <c r="G60" s="42"/>
      <c r="H60" s="43">
        <f t="shared" si="1"/>
        <v>2.2038500000000005</v>
      </c>
      <c r="I60" s="1"/>
      <c r="J60" s="62">
        <f>'Tabel 2021 52 weken'!J60</f>
        <v>0.92900000000000005</v>
      </c>
      <c r="K60" s="60"/>
      <c r="L60" s="45">
        <f t="shared" si="2"/>
        <v>0.87065999999999921</v>
      </c>
      <c r="M60" s="44"/>
      <c r="N60" s="45">
        <f t="shared" si="3"/>
        <v>0.86617000000000011</v>
      </c>
    </row>
    <row r="61" spans="1:14" ht="15" x14ac:dyDescent="0.2">
      <c r="A61" s="67">
        <f>'Tabel 2021 52 weken'!A61</f>
        <v>68007</v>
      </c>
      <c r="B61" s="67">
        <f>'Tabel 2021 52 weken'!B61</f>
        <v>71202</v>
      </c>
      <c r="C61" s="1"/>
      <c r="D61" s="61">
        <f>'Tabel 2021 52 weken'!D61</f>
        <v>0.72299999999999998</v>
      </c>
      <c r="E61" s="59"/>
      <c r="F61" s="43">
        <f t="shared" si="0"/>
        <v>2.6134200000000001</v>
      </c>
      <c r="G61" s="42"/>
      <c r="H61" s="43">
        <f t="shared" si="1"/>
        <v>2.3637900000000007</v>
      </c>
      <c r="I61" s="1"/>
      <c r="J61" s="62">
        <f>'Tabel 2021 52 weken'!J61</f>
        <v>0.92200000000000004</v>
      </c>
      <c r="K61" s="60"/>
      <c r="L61" s="45">
        <f t="shared" si="2"/>
        <v>0.92987999999999926</v>
      </c>
      <c r="M61" s="44"/>
      <c r="N61" s="45">
        <f t="shared" si="3"/>
        <v>0.91706000000000021</v>
      </c>
    </row>
    <row r="62" spans="1:14" ht="15" x14ac:dyDescent="0.2">
      <c r="A62" s="67">
        <f>'Tabel 2021 52 weken'!A62</f>
        <v>71203</v>
      </c>
      <c r="B62" s="67">
        <f>'Tabel 2021 52 weken'!B62</f>
        <v>74396</v>
      </c>
      <c r="C62" s="1"/>
      <c r="D62" s="61">
        <f>'Tabel 2021 52 weken'!D62</f>
        <v>0.69899999999999995</v>
      </c>
      <c r="E62" s="59"/>
      <c r="F62" s="43">
        <f t="shared" si="0"/>
        <v>2.8164600000000002</v>
      </c>
      <c r="G62" s="42"/>
      <c r="H62" s="43">
        <f t="shared" si="1"/>
        <v>2.5382700000000007</v>
      </c>
      <c r="I62" s="1"/>
      <c r="J62" s="62">
        <f>'Tabel 2021 52 weken'!J62</f>
        <v>0.91700000000000004</v>
      </c>
      <c r="K62" s="60"/>
      <c r="L62" s="45">
        <f t="shared" si="2"/>
        <v>0.97217999999999938</v>
      </c>
      <c r="M62" s="44"/>
      <c r="N62" s="45">
        <f t="shared" si="3"/>
        <v>0.9534100000000002</v>
      </c>
    </row>
    <row r="63" spans="1:14" ht="15" x14ac:dyDescent="0.2">
      <c r="A63" s="67">
        <f>'Tabel 2021 52 weken'!A63</f>
        <v>74397</v>
      </c>
      <c r="B63" s="67">
        <f>'Tabel 2021 52 weken'!B63</f>
        <v>77590</v>
      </c>
      <c r="C63" s="1"/>
      <c r="D63" s="61">
        <f>'Tabel 2021 52 weken'!D63</f>
        <v>0.67600000000000005</v>
      </c>
      <c r="E63" s="59"/>
      <c r="F63" s="43">
        <f t="shared" si="0"/>
        <v>3.0110399999999995</v>
      </c>
      <c r="G63" s="42"/>
      <c r="H63" s="43">
        <f t="shared" si="1"/>
        <v>2.7054800000000001</v>
      </c>
      <c r="I63" s="1"/>
      <c r="J63" s="62">
        <f>'Tabel 2021 52 weken'!J63</f>
        <v>0.91200000000000003</v>
      </c>
      <c r="K63" s="60"/>
      <c r="L63" s="45">
        <f t="shared" si="2"/>
        <v>1.0144799999999994</v>
      </c>
      <c r="M63" s="44"/>
      <c r="N63" s="45">
        <f t="shared" si="3"/>
        <v>0.98976000000000031</v>
      </c>
    </row>
    <row r="64" spans="1:14" ht="15" x14ac:dyDescent="0.2">
      <c r="A64" s="67">
        <f>'Tabel 2021 52 weken'!A64</f>
        <v>77591</v>
      </c>
      <c r="B64" s="67">
        <f>'Tabel 2021 52 weken'!B64</f>
        <v>80786</v>
      </c>
      <c r="C64" s="1"/>
      <c r="D64" s="61">
        <f>'Tabel 2021 52 weken'!D64</f>
        <v>0.65400000000000003</v>
      </c>
      <c r="E64" s="59"/>
      <c r="F64" s="43">
        <f t="shared" si="0"/>
        <v>3.1971599999999998</v>
      </c>
      <c r="G64" s="42"/>
      <c r="H64" s="43">
        <f t="shared" si="1"/>
        <v>2.8654200000000003</v>
      </c>
      <c r="I64" s="1"/>
      <c r="J64" s="62">
        <f>'Tabel 2021 52 weken'!J64</f>
        <v>0.90500000000000003</v>
      </c>
      <c r="K64" s="60"/>
      <c r="L64" s="45">
        <f t="shared" si="2"/>
        <v>1.0736999999999994</v>
      </c>
      <c r="M64" s="44"/>
      <c r="N64" s="45">
        <f t="shared" si="3"/>
        <v>1.0406500000000003</v>
      </c>
    </row>
    <row r="65" spans="1:14" ht="15" x14ac:dyDescent="0.2">
      <c r="A65" s="67">
        <f>'Tabel 2021 52 weken'!A65</f>
        <v>80787</v>
      </c>
      <c r="B65" s="67">
        <f>'Tabel 2021 52 weken'!B65</f>
        <v>83979</v>
      </c>
      <c r="C65" s="1"/>
      <c r="D65" s="61">
        <f>'Tabel 2021 52 weken'!D65</f>
        <v>0.63100000000000001</v>
      </c>
      <c r="E65" s="59"/>
      <c r="F65" s="43">
        <f t="shared" si="0"/>
        <v>3.39174</v>
      </c>
      <c r="G65" s="42"/>
      <c r="H65" s="43">
        <f t="shared" si="1"/>
        <v>3.0326300000000002</v>
      </c>
      <c r="I65" s="1"/>
      <c r="J65" s="62">
        <f>'Tabel 2021 52 weken'!J65</f>
        <v>0.9</v>
      </c>
      <c r="K65" s="60"/>
      <c r="L65" s="45">
        <f t="shared" si="2"/>
        <v>1.1159999999999994</v>
      </c>
      <c r="M65" s="44"/>
      <c r="N65" s="45">
        <f t="shared" si="3"/>
        <v>1.0770000000000004</v>
      </c>
    </row>
    <row r="66" spans="1:14" ht="15" x14ac:dyDescent="0.2">
      <c r="A66" s="67">
        <f>'Tabel 2021 52 weken'!A66</f>
        <v>83980</v>
      </c>
      <c r="B66" s="67">
        <f>'Tabel 2021 52 weken'!B66</f>
        <v>87176</v>
      </c>
      <c r="C66" s="1"/>
      <c r="D66" s="61">
        <f>'Tabel 2021 52 weken'!D66</f>
        <v>0.60899999999999999</v>
      </c>
      <c r="E66" s="59"/>
      <c r="F66" s="43">
        <f t="shared" si="0"/>
        <v>3.5778599999999998</v>
      </c>
      <c r="G66" s="42"/>
      <c r="H66" s="43">
        <f t="shared" si="1"/>
        <v>3.1925700000000004</v>
      </c>
      <c r="I66" s="1"/>
      <c r="J66" s="62">
        <f>'Tabel 2021 52 weken'!J66</f>
        <v>0.89600000000000002</v>
      </c>
      <c r="K66" s="60"/>
      <c r="L66" s="45">
        <f t="shared" si="2"/>
        <v>1.1498399999999995</v>
      </c>
      <c r="M66" s="44"/>
      <c r="N66" s="45">
        <f t="shared" si="3"/>
        <v>1.1060800000000004</v>
      </c>
    </row>
    <row r="67" spans="1:14" ht="15" x14ac:dyDescent="0.2">
      <c r="A67" s="67">
        <f>'Tabel 2021 52 weken'!A67</f>
        <v>87177</v>
      </c>
      <c r="B67" s="67">
        <f>'Tabel 2021 52 weken'!B67</f>
        <v>90370</v>
      </c>
      <c r="C67" s="1"/>
      <c r="D67" s="61">
        <f>'Tabel 2021 52 weken'!D67</f>
        <v>0.58399999999999996</v>
      </c>
      <c r="E67" s="59"/>
      <c r="F67" s="43">
        <f t="shared" si="0"/>
        <v>3.7893600000000003</v>
      </c>
      <c r="G67" s="42"/>
      <c r="H67" s="43">
        <f t="shared" si="1"/>
        <v>3.3743200000000004</v>
      </c>
      <c r="I67" s="1"/>
      <c r="J67" s="62">
        <f>'Tabel 2021 52 weken'!J67</f>
        <v>0.89300000000000002</v>
      </c>
      <c r="K67" s="60"/>
      <c r="L67" s="45">
        <f t="shared" si="2"/>
        <v>1.1752199999999995</v>
      </c>
      <c r="M67" s="44"/>
      <c r="N67" s="45">
        <f t="shared" si="3"/>
        <v>1.1278900000000003</v>
      </c>
    </row>
    <row r="68" spans="1:14" ht="15" x14ac:dyDescent="0.2">
      <c r="A68" s="67">
        <f>'Tabel 2021 52 weken'!A68</f>
        <v>90371</v>
      </c>
      <c r="B68" s="67">
        <f>'Tabel 2021 52 weken'!B68</f>
        <v>93562</v>
      </c>
      <c r="C68" s="1"/>
      <c r="D68" s="61">
        <f>'Tabel 2021 52 weken'!D68</f>
        <v>0.56200000000000006</v>
      </c>
      <c r="E68" s="59"/>
      <c r="F68" s="43">
        <f t="shared" si="0"/>
        <v>3.9754799999999997</v>
      </c>
      <c r="G68" s="42"/>
      <c r="H68" s="43">
        <f t="shared" si="1"/>
        <v>3.5342599999999997</v>
      </c>
      <c r="I68" s="1"/>
      <c r="J68" s="62">
        <f>'Tabel 2021 52 weken'!J68</f>
        <v>0.88600000000000001</v>
      </c>
      <c r="K68" s="60"/>
      <c r="L68" s="45">
        <f t="shared" si="2"/>
        <v>1.2344399999999995</v>
      </c>
      <c r="M68" s="44"/>
      <c r="N68" s="45">
        <f t="shared" si="3"/>
        <v>1.1787800000000004</v>
      </c>
    </row>
    <row r="69" spans="1:14" ht="15" x14ac:dyDescent="0.2">
      <c r="A69" s="67">
        <f>'Tabel 2021 52 weken'!A69</f>
        <v>93563</v>
      </c>
      <c r="B69" s="67">
        <f>'Tabel 2021 52 weken'!B69</f>
        <v>96757</v>
      </c>
      <c r="C69" s="1"/>
      <c r="D69" s="61">
        <f>'Tabel 2021 52 weken'!D69</f>
        <v>0.54</v>
      </c>
      <c r="E69" s="59"/>
      <c r="F69" s="43">
        <f t="shared" si="0"/>
        <v>4.1616</v>
      </c>
      <c r="G69" s="42"/>
      <c r="H69" s="43">
        <f t="shared" si="1"/>
        <v>3.6941999999999999</v>
      </c>
      <c r="I69" s="1"/>
      <c r="J69" s="62">
        <f>'Tabel 2021 52 weken'!J69</f>
        <v>0.88200000000000001</v>
      </c>
      <c r="K69" s="60"/>
      <c r="L69" s="45">
        <f t="shared" si="2"/>
        <v>1.2682799999999996</v>
      </c>
      <c r="M69" s="44"/>
      <c r="N69" s="45">
        <f t="shared" si="3"/>
        <v>1.2078600000000006</v>
      </c>
    </row>
    <row r="70" spans="1:14" ht="15" x14ac:dyDescent="0.2">
      <c r="A70" s="67">
        <f>'Tabel 2021 52 weken'!A70</f>
        <v>96758</v>
      </c>
      <c r="B70" s="67">
        <f>'Tabel 2021 52 weken'!B70</f>
        <v>100015</v>
      </c>
      <c r="C70" s="1"/>
      <c r="D70" s="61">
        <f>'Tabel 2021 52 weken'!D70</f>
        <v>0.51600000000000001</v>
      </c>
      <c r="E70" s="59"/>
      <c r="F70" s="43">
        <f t="shared" si="0"/>
        <v>4.3646399999999996</v>
      </c>
      <c r="G70" s="42"/>
      <c r="H70" s="43">
        <f t="shared" si="1"/>
        <v>3.8686800000000003</v>
      </c>
      <c r="I70" s="1"/>
      <c r="J70" s="62">
        <f>'Tabel 2021 52 weken'!J70</f>
        <v>0.877</v>
      </c>
      <c r="K70" s="60"/>
      <c r="L70" s="45">
        <f t="shared" si="2"/>
        <v>1.3105799999999996</v>
      </c>
      <c r="M70" s="44"/>
      <c r="N70" s="45">
        <f t="shared" si="3"/>
        <v>1.2442100000000005</v>
      </c>
    </row>
    <row r="71" spans="1:14" ht="15" x14ac:dyDescent="0.2">
      <c r="A71" s="67">
        <f>'Tabel 2021 52 weken'!A71</f>
        <v>100016</v>
      </c>
      <c r="B71" s="67">
        <f>'Tabel 2021 52 weken'!B71</f>
        <v>103287</v>
      </c>
      <c r="C71" s="1"/>
      <c r="D71" s="61">
        <f>'Tabel 2021 52 weken'!D71</f>
        <v>0.496</v>
      </c>
      <c r="E71" s="59"/>
      <c r="F71" s="43">
        <f t="shared" si="0"/>
        <v>4.5338399999999996</v>
      </c>
      <c r="G71" s="42"/>
      <c r="H71" s="43">
        <f t="shared" si="1"/>
        <v>4.0140799999999999</v>
      </c>
      <c r="I71" s="1"/>
      <c r="J71" s="62">
        <f>'Tabel 2021 52 weken'!J71</f>
        <v>0.87</v>
      </c>
      <c r="K71" s="60"/>
      <c r="L71" s="45">
        <f t="shared" si="2"/>
        <v>1.3697999999999997</v>
      </c>
      <c r="M71" s="44"/>
      <c r="N71" s="45">
        <f t="shared" si="3"/>
        <v>1.2951000000000006</v>
      </c>
    </row>
    <row r="72" spans="1:14" ht="15" x14ac:dyDescent="0.2">
      <c r="A72" s="67">
        <f>'Tabel 2021 52 weken'!A72</f>
        <v>103288</v>
      </c>
      <c r="B72" s="67">
        <f>'Tabel 2021 52 weken'!B72</f>
        <v>106558</v>
      </c>
      <c r="C72" s="1"/>
      <c r="D72" s="61">
        <f>'Tabel 2021 52 weken'!D72</f>
        <v>0.47499999999999998</v>
      </c>
      <c r="E72" s="59"/>
      <c r="F72" s="43">
        <f t="shared" si="0"/>
        <v>4.7115</v>
      </c>
      <c r="G72" s="42"/>
      <c r="H72" s="43">
        <f t="shared" si="1"/>
        <v>4.1667500000000004</v>
      </c>
      <c r="I72" s="1"/>
      <c r="J72" s="62">
        <f>'Tabel 2021 52 weken'!J72</f>
        <v>0.86499999999999999</v>
      </c>
      <c r="K72" s="60"/>
      <c r="L72" s="45">
        <f t="shared" si="2"/>
        <v>1.4120999999999997</v>
      </c>
      <c r="M72" s="44"/>
      <c r="N72" s="45">
        <f t="shared" si="3"/>
        <v>1.3314500000000007</v>
      </c>
    </row>
    <row r="73" spans="1:14" ht="15" x14ac:dyDescent="0.2">
      <c r="A73" s="67">
        <f>'Tabel 2021 52 weken'!A73</f>
        <v>106559</v>
      </c>
      <c r="B73" s="67">
        <f>'Tabel 2021 52 weken'!B73</f>
        <v>109829</v>
      </c>
      <c r="C73" s="1"/>
      <c r="D73" s="61">
        <f>'Tabel 2021 52 weken'!D73</f>
        <v>0.45400000000000001</v>
      </c>
      <c r="E73" s="59"/>
      <c r="F73" s="43">
        <f t="shared" si="0"/>
        <v>4.8891600000000004</v>
      </c>
      <c r="G73" s="42"/>
      <c r="H73" s="43">
        <f t="shared" si="1"/>
        <v>4.3194200000000009</v>
      </c>
      <c r="I73" s="1"/>
      <c r="J73" s="62">
        <f>'Tabel 2021 52 weken'!J73</f>
        <v>0.86099999999999999</v>
      </c>
      <c r="K73" s="60"/>
      <c r="L73" s="45">
        <f t="shared" si="2"/>
        <v>1.4459399999999998</v>
      </c>
      <c r="M73" s="44"/>
      <c r="N73" s="45">
        <f t="shared" si="3"/>
        <v>1.3605300000000005</v>
      </c>
    </row>
    <row r="74" spans="1:14" ht="15" x14ac:dyDescent="0.2">
      <c r="A74" s="67">
        <f>'Tabel 2021 52 weken'!A74</f>
        <v>109830</v>
      </c>
      <c r="B74" s="67">
        <f>'Tabel 2021 52 weken'!B74</f>
        <v>113099</v>
      </c>
      <c r="C74" s="1"/>
      <c r="D74" s="61">
        <f>'Tabel 2021 52 weken'!D74</f>
        <v>0.433</v>
      </c>
      <c r="E74" s="59"/>
      <c r="F74" s="43">
        <f t="shared" si="0"/>
        <v>5.0668199999999999</v>
      </c>
      <c r="G74" s="42"/>
      <c r="H74" s="43">
        <f t="shared" si="1"/>
        <v>4.4720899999999997</v>
      </c>
      <c r="I74" s="1"/>
      <c r="J74" s="62">
        <f>'Tabel 2021 52 weken'!J74</f>
        <v>0.85799999999999998</v>
      </c>
      <c r="K74" s="60"/>
      <c r="L74" s="45">
        <f t="shared" si="2"/>
        <v>1.4713199999999997</v>
      </c>
      <c r="M74" s="44"/>
      <c r="N74" s="45">
        <f t="shared" si="3"/>
        <v>1.3823400000000006</v>
      </c>
    </row>
    <row r="75" spans="1:14" ht="15" x14ac:dyDescent="0.2">
      <c r="A75" s="67">
        <f>'Tabel 2021 52 weken'!A75</f>
        <v>113100</v>
      </c>
      <c r="B75" s="67">
        <f>'Tabel 2021 52 weken'!B75</f>
        <v>116371</v>
      </c>
      <c r="C75" s="1"/>
      <c r="D75" s="61">
        <f>'Tabel 2021 52 weken'!D75</f>
        <v>0.41399999999999998</v>
      </c>
      <c r="E75" s="59"/>
      <c r="F75" s="43">
        <f t="shared" si="0"/>
        <v>5.2275600000000004</v>
      </c>
      <c r="G75" s="42"/>
      <c r="H75" s="43">
        <f t="shared" si="1"/>
        <v>4.6102200000000009</v>
      </c>
      <c r="I75" s="1"/>
      <c r="J75" s="62">
        <f>'Tabel 2021 52 weken'!J75</f>
        <v>0.85099999999999998</v>
      </c>
      <c r="K75" s="60"/>
      <c r="L75" s="45">
        <f t="shared" si="2"/>
        <v>1.5305399999999998</v>
      </c>
      <c r="M75" s="44"/>
      <c r="N75" s="45">
        <f t="shared" si="3"/>
        <v>1.4332300000000007</v>
      </c>
    </row>
    <row r="76" spans="1:14" ht="15" x14ac:dyDescent="0.2">
      <c r="A76" s="67">
        <f>'Tabel 2021 52 weken'!A76</f>
        <v>116372</v>
      </c>
      <c r="B76" s="67">
        <f>'Tabel 2021 52 weken'!B76</f>
        <v>119644</v>
      </c>
      <c r="C76" s="1"/>
      <c r="D76" s="61">
        <f>'Tabel 2021 52 weken'!D76</f>
        <v>0.39500000000000002</v>
      </c>
      <c r="E76" s="59"/>
      <c r="F76" s="43">
        <f t="shared" si="0"/>
        <v>5.3883000000000001</v>
      </c>
      <c r="G76" s="42"/>
      <c r="H76" s="43">
        <f t="shared" si="1"/>
        <v>4.7483500000000003</v>
      </c>
      <c r="I76" s="1"/>
      <c r="J76" s="62">
        <f>'Tabel 2021 52 weken'!J76</f>
        <v>0.84499999999999997</v>
      </c>
      <c r="K76" s="60"/>
      <c r="L76" s="45">
        <f t="shared" si="2"/>
        <v>1.5812999999999999</v>
      </c>
      <c r="M76" s="44"/>
      <c r="N76" s="45">
        <f t="shared" si="3"/>
        <v>1.4768500000000007</v>
      </c>
    </row>
    <row r="77" spans="1:14" ht="15" x14ac:dyDescent="0.2">
      <c r="A77" s="67">
        <f>'Tabel 2021 52 weken'!A77</f>
        <v>119645</v>
      </c>
      <c r="B77" s="67">
        <f>'Tabel 2021 52 weken'!B77</f>
        <v>122916</v>
      </c>
      <c r="C77" s="1"/>
      <c r="D77" s="61">
        <f>'Tabel 2021 52 weken'!D77</f>
        <v>0.376</v>
      </c>
      <c r="E77" s="59"/>
      <c r="F77" s="43">
        <f t="shared" si="0"/>
        <v>5.5490399999999998</v>
      </c>
      <c r="G77" s="42"/>
      <c r="H77" s="43">
        <f t="shared" si="1"/>
        <v>4.8864800000000006</v>
      </c>
      <c r="I77" s="1"/>
      <c r="J77" s="62">
        <f>'Tabel 2021 52 weken'!J77</f>
        <v>0.84099999999999997</v>
      </c>
      <c r="K77" s="60"/>
      <c r="L77" s="45">
        <f t="shared" si="2"/>
        <v>1.61514</v>
      </c>
      <c r="M77" s="44"/>
      <c r="N77" s="45">
        <f t="shared" si="3"/>
        <v>1.5059300000000007</v>
      </c>
    </row>
    <row r="78" spans="1:14" ht="15" x14ac:dyDescent="0.2">
      <c r="A78" s="67">
        <f>'Tabel 2021 52 weken'!A78</f>
        <v>122917</v>
      </c>
      <c r="B78" s="67">
        <f>'Tabel 2021 52 weken'!B78</f>
        <v>126184</v>
      </c>
      <c r="C78" s="1"/>
      <c r="D78" s="61">
        <f>'Tabel 2021 52 weken'!D78</f>
        <v>0.35699999999999998</v>
      </c>
      <c r="E78" s="59"/>
      <c r="F78" s="43">
        <f t="shared" si="0"/>
        <v>5.7097800000000003</v>
      </c>
      <c r="G78" s="42"/>
      <c r="H78" s="43">
        <f t="shared" si="1"/>
        <v>5.02461</v>
      </c>
      <c r="I78" s="1"/>
      <c r="J78" s="62">
        <f>'Tabel 2021 52 weken'!J78</f>
        <v>0.83499999999999996</v>
      </c>
      <c r="K78" s="60"/>
      <c r="L78" s="45">
        <f t="shared" si="2"/>
        <v>1.6658999999999999</v>
      </c>
      <c r="M78" s="44"/>
      <c r="N78" s="45">
        <f t="shared" si="3"/>
        <v>1.5495500000000006</v>
      </c>
    </row>
    <row r="79" spans="1:14" ht="15" x14ac:dyDescent="0.2">
      <c r="A79" s="67">
        <f>'Tabel 2021 52 weken'!A79</f>
        <v>126185</v>
      </c>
      <c r="B79" s="67">
        <f>'Tabel 2021 52 weken'!B79</f>
        <v>129456</v>
      </c>
      <c r="C79" s="1"/>
      <c r="D79" s="61">
        <f>'Tabel 2021 52 weken'!D79</f>
        <v>0.34100000000000003</v>
      </c>
      <c r="E79" s="59"/>
      <c r="F79" s="43">
        <f t="shared" si="0"/>
        <v>5.8451400000000007</v>
      </c>
      <c r="G79" s="42"/>
      <c r="H79" s="43">
        <f t="shared" si="1"/>
        <v>5.1409300000000009</v>
      </c>
      <c r="I79" s="1"/>
      <c r="J79" s="62">
        <f>'Tabel 2021 52 weken'!J79</f>
        <v>0.83199999999999996</v>
      </c>
      <c r="K79" s="60"/>
      <c r="L79" s="45">
        <f t="shared" si="2"/>
        <v>1.6912800000000001</v>
      </c>
      <c r="M79" s="44"/>
      <c r="N79" s="45">
        <f t="shared" si="3"/>
        <v>1.5713600000000008</v>
      </c>
    </row>
    <row r="80" spans="1:14" ht="15" x14ac:dyDescent="0.2">
      <c r="A80" s="67">
        <f>'Tabel 2021 52 weken'!A80</f>
        <v>129457</v>
      </c>
      <c r="B80" s="67">
        <f>'Tabel 2021 52 weken'!B80</f>
        <v>132729</v>
      </c>
      <c r="C80" s="1"/>
      <c r="D80" s="61">
        <f>'Tabel 2021 52 weken'!D80</f>
        <v>0.33300000000000002</v>
      </c>
      <c r="E80" s="59"/>
      <c r="F80" s="43">
        <f t="shared" si="0"/>
        <v>5.9128200000000009</v>
      </c>
      <c r="G80" s="42"/>
      <c r="H80" s="43">
        <f t="shared" si="1"/>
        <v>5.1990900000000009</v>
      </c>
      <c r="I80" s="1"/>
      <c r="J80" s="62">
        <f>'Tabel 2021 52 weken'!J80</f>
        <v>0.82499999999999996</v>
      </c>
      <c r="K80" s="60"/>
      <c r="L80" s="45">
        <f t="shared" si="2"/>
        <v>1.7505000000000002</v>
      </c>
      <c r="M80" s="44"/>
      <c r="N80" s="45">
        <f t="shared" si="3"/>
        <v>1.6222500000000009</v>
      </c>
    </row>
    <row r="81" spans="1:14" ht="15" x14ac:dyDescent="0.2">
      <c r="A81" s="67">
        <f>'Tabel 2021 52 weken'!A81</f>
        <v>132730</v>
      </c>
      <c r="B81" s="67">
        <f>'Tabel 2021 52 weken'!B81</f>
        <v>135999</v>
      </c>
      <c r="C81" s="1"/>
      <c r="D81" s="61">
        <f>'Tabel 2021 52 weken'!D81</f>
        <v>0.33300000000000002</v>
      </c>
      <c r="E81" s="59"/>
      <c r="F81" s="43">
        <f t="shared" si="0"/>
        <v>5.9128200000000009</v>
      </c>
      <c r="G81" s="42"/>
      <c r="H81" s="43">
        <f t="shared" si="1"/>
        <v>5.1990900000000009</v>
      </c>
      <c r="I81" s="1"/>
      <c r="J81" s="62">
        <f>'Tabel 2021 52 weken'!J81</f>
        <v>0.81899999999999995</v>
      </c>
      <c r="K81" s="60"/>
      <c r="L81" s="45">
        <f t="shared" si="2"/>
        <v>1.8012600000000001</v>
      </c>
      <c r="M81" s="44"/>
      <c r="N81" s="45">
        <f t="shared" si="3"/>
        <v>1.6658700000000009</v>
      </c>
    </row>
    <row r="82" spans="1:14" ht="15" x14ac:dyDescent="0.2">
      <c r="A82" s="67">
        <f>'Tabel 2021 52 weken'!A82</f>
        <v>136000</v>
      </c>
      <c r="B82" s="67">
        <f>'Tabel 2021 52 weken'!B82</f>
        <v>139270</v>
      </c>
      <c r="C82" s="1"/>
      <c r="D82" s="61">
        <f>'Tabel 2021 52 weken'!D82</f>
        <v>0.33300000000000002</v>
      </c>
      <c r="E82" s="59"/>
      <c r="F82" s="43">
        <f t="shared" si="0"/>
        <v>5.9128200000000009</v>
      </c>
      <c r="G82" s="42"/>
      <c r="H82" s="43">
        <f t="shared" si="1"/>
        <v>5.1990900000000009</v>
      </c>
      <c r="I82" s="1"/>
      <c r="J82" s="62">
        <f>'Tabel 2021 52 weken'!J82</f>
        <v>0.80900000000000005</v>
      </c>
      <c r="K82" s="60"/>
      <c r="L82" s="45">
        <f t="shared" si="2"/>
        <v>1.8858599999999992</v>
      </c>
      <c r="M82" s="44"/>
      <c r="N82" s="45">
        <f t="shared" si="3"/>
        <v>1.7385700000000002</v>
      </c>
    </row>
    <row r="83" spans="1:14" ht="15" x14ac:dyDescent="0.2">
      <c r="A83" s="67">
        <f>'Tabel 2021 52 weken'!A83</f>
        <v>139271</v>
      </c>
      <c r="B83" s="67">
        <f>'Tabel 2021 52 weken'!B83</f>
        <v>142541</v>
      </c>
      <c r="C83" s="1"/>
      <c r="D83" s="61">
        <f>'Tabel 2021 52 weken'!D83</f>
        <v>0.33300000000000002</v>
      </c>
      <c r="E83" s="59"/>
      <c r="F83" s="43">
        <f t="shared" si="0"/>
        <v>5.9128200000000009</v>
      </c>
      <c r="G83" s="42"/>
      <c r="H83" s="43">
        <f t="shared" si="1"/>
        <v>5.1990900000000009</v>
      </c>
      <c r="I83" s="1"/>
      <c r="J83" s="62">
        <f>'Tabel 2021 52 weken'!J83</f>
        <v>0.80600000000000005</v>
      </c>
      <c r="K83" s="60"/>
      <c r="L83" s="45">
        <f t="shared" si="2"/>
        <v>1.9112399999999994</v>
      </c>
      <c r="M83" s="44"/>
      <c r="N83" s="45">
        <f t="shared" si="3"/>
        <v>1.7603800000000001</v>
      </c>
    </row>
    <row r="84" spans="1:14" ht="15" x14ac:dyDescent="0.2">
      <c r="A84" s="67">
        <f>'Tabel 2021 52 weken'!A84</f>
        <v>142542</v>
      </c>
      <c r="B84" s="67">
        <f>'Tabel 2021 52 weken'!B84</f>
        <v>145813</v>
      </c>
      <c r="C84" s="1"/>
      <c r="D84" s="61">
        <f>'Tabel 2021 52 weken'!D84</f>
        <v>0.33300000000000002</v>
      </c>
      <c r="E84" s="59"/>
      <c r="F84" s="43">
        <f t="shared" si="0"/>
        <v>5.9128200000000009</v>
      </c>
      <c r="G84" s="42"/>
      <c r="H84" s="43">
        <f t="shared" si="1"/>
        <v>5.1990900000000009</v>
      </c>
      <c r="I84" s="1"/>
      <c r="J84" s="62">
        <f>'Tabel 2021 52 weken'!J84</f>
        <v>0.79800000000000004</v>
      </c>
      <c r="K84" s="60"/>
      <c r="L84" s="45">
        <f t="shared" si="2"/>
        <v>1.9789199999999993</v>
      </c>
      <c r="M84" s="44"/>
      <c r="N84" s="45">
        <f t="shared" si="3"/>
        <v>1.81854</v>
      </c>
    </row>
    <row r="85" spans="1:14" ht="15" x14ac:dyDescent="0.2">
      <c r="A85" s="67">
        <f>'Tabel 2021 52 weken'!A85</f>
        <v>145814</v>
      </c>
      <c r="B85" s="67">
        <f>'Tabel 2021 52 weken'!B85</f>
        <v>149088</v>
      </c>
      <c r="C85" s="1"/>
      <c r="D85" s="61">
        <f>'Tabel 2021 52 weken'!D85</f>
        <v>0.33300000000000002</v>
      </c>
      <c r="E85" s="59"/>
      <c r="F85" s="43">
        <f t="shared" si="0"/>
        <v>5.9128200000000009</v>
      </c>
      <c r="G85" s="42"/>
      <c r="H85" s="43">
        <f t="shared" si="1"/>
        <v>5.1990900000000009</v>
      </c>
      <c r="I85" s="1"/>
      <c r="J85" s="62">
        <f>'Tabel 2021 52 weken'!J85</f>
        <v>0.78900000000000003</v>
      </c>
      <c r="K85" s="60"/>
      <c r="L85" s="45">
        <f t="shared" si="2"/>
        <v>2.0550599999999992</v>
      </c>
      <c r="M85" s="44"/>
      <c r="N85" s="45">
        <f t="shared" si="3"/>
        <v>1.8839700000000001</v>
      </c>
    </row>
    <row r="86" spans="1:14" ht="15" x14ac:dyDescent="0.2">
      <c r="A86" s="67">
        <f>'Tabel 2021 52 weken'!A86</f>
        <v>149089</v>
      </c>
      <c r="B86" s="67">
        <f>'Tabel 2021 52 weken'!B86</f>
        <v>152356</v>
      </c>
      <c r="C86" s="1"/>
      <c r="D86" s="61">
        <f>'Tabel 2021 52 weken'!D86</f>
        <v>0.33300000000000002</v>
      </c>
      <c r="E86" s="59"/>
      <c r="F86" s="43">
        <f t="shared" si="0"/>
        <v>5.9128200000000009</v>
      </c>
      <c r="G86" s="42"/>
      <c r="H86" s="43">
        <f t="shared" si="1"/>
        <v>5.1990900000000009</v>
      </c>
      <c r="I86" s="1"/>
      <c r="J86" s="62">
        <f>'Tabel 2021 52 weken'!J86</f>
        <v>0.78300000000000003</v>
      </c>
      <c r="K86" s="60"/>
      <c r="L86" s="45">
        <f t="shared" si="2"/>
        <v>2.1058199999999996</v>
      </c>
      <c r="M86" s="44"/>
      <c r="N86" s="45">
        <f t="shared" si="3"/>
        <v>1.9275900000000001</v>
      </c>
    </row>
    <row r="87" spans="1:14" ht="15" x14ac:dyDescent="0.2">
      <c r="A87" s="67">
        <f>'Tabel 2021 52 weken'!A87</f>
        <v>152357</v>
      </c>
      <c r="B87" s="67">
        <f>'Tabel 2021 52 weken'!B87</f>
        <v>155628</v>
      </c>
      <c r="C87" s="1"/>
      <c r="D87" s="61">
        <f>'Tabel 2021 52 weken'!D87</f>
        <v>0.33300000000000002</v>
      </c>
      <c r="E87" s="59"/>
      <c r="F87" s="43">
        <f t="shared" si="0"/>
        <v>5.9128200000000009</v>
      </c>
      <c r="G87" s="42"/>
      <c r="H87" s="43">
        <f t="shared" si="1"/>
        <v>5.1990900000000009</v>
      </c>
      <c r="I87" s="1"/>
      <c r="J87" s="62">
        <f>'Tabel 2021 52 weken'!J87</f>
        <v>0.77400000000000002</v>
      </c>
      <c r="K87" s="60"/>
      <c r="L87" s="45">
        <f t="shared" si="2"/>
        <v>2.1819599999999997</v>
      </c>
      <c r="M87" s="44"/>
      <c r="N87" s="45">
        <f t="shared" si="3"/>
        <v>1.9930200000000002</v>
      </c>
    </row>
    <row r="88" spans="1:14" ht="15" x14ac:dyDescent="0.2">
      <c r="A88" s="67">
        <f>'Tabel 2021 52 weken'!A88</f>
        <v>155629</v>
      </c>
      <c r="B88" s="67">
        <f>'Tabel 2021 52 weken'!B88</f>
        <v>158897</v>
      </c>
      <c r="C88" s="1"/>
      <c r="D88" s="61">
        <f>'Tabel 2021 52 weken'!D88</f>
        <v>0.33300000000000002</v>
      </c>
      <c r="E88" s="59"/>
      <c r="F88" s="43">
        <f t="shared" si="0"/>
        <v>5.9128200000000009</v>
      </c>
      <c r="G88" s="42"/>
      <c r="H88" s="43">
        <f t="shared" si="1"/>
        <v>5.1990900000000009</v>
      </c>
      <c r="I88" s="1"/>
      <c r="J88" s="62">
        <f>'Tabel 2021 52 weken'!J88</f>
        <v>0.76900000000000002</v>
      </c>
      <c r="K88" s="60"/>
      <c r="L88" s="45">
        <f t="shared" si="2"/>
        <v>2.2242599999999997</v>
      </c>
      <c r="M88" s="44"/>
      <c r="N88" s="45">
        <f t="shared" si="3"/>
        <v>2.0293700000000001</v>
      </c>
    </row>
    <row r="89" spans="1:14" ht="15" x14ac:dyDescent="0.2">
      <c r="A89" s="67">
        <f>'Tabel 2021 52 weken'!A89</f>
        <v>158898</v>
      </c>
      <c r="B89" s="67">
        <f>'Tabel 2021 52 weken'!B89</f>
        <v>162171</v>
      </c>
      <c r="C89" s="1"/>
      <c r="D89" s="61">
        <f>'Tabel 2021 52 weken'!D89</f>
        <v>0.33300000000000002</v>
      </c>
      <c r="E89" s="59"/>
      <c r="F89" s="43">
        <f t="shared" si="0"/>
        <v>5.9128200000000009</v>
      </c>
      <c r="G89" s="42"/>
      <c r="H89" s="43">
        <f t="shared" si="1"/>
        <v>5.1990900000000009</v>
      </c>
      <c r="I89" s="1"/>
      <c r="J89" s="62">
        <f>'Tabel 2021 52 weken'!J89</f>
        <v>0.76200000000000001</v>
      </c>
      <c r="K89" s="60"/>
      <c r="L89" s="45">
        <f t="shared" si="2"/>
        <v>2.2834799999999995</v>
      </c>
      <c r="M89" s="44"/>
      <c r="N89" s="45">
        <f t="shared" si="3"/>
        <v>2.0802600000000004</v>
      </c>
    </row>
    <row r="90" spans="1:14" ht="15" x14ac:dyDescent="0.2">
      <c r="A90" s="67">
        <f>'Tabel 2021 52 weken'!A90</f>
        <v>162172</v>
      </c>
      <c r="B90" s="67">
        <f>'Tabel 2021 52 weken'!B90</f>
        <v>165443</v>
      </c>
      <c r="C90" s="1"/>
      <c r="D90" s="61">
        <f>'Tabel 2021 52 weken'!D90</f>
        <v>0.33300000000000002</v>
      </c>
      <c r="E90" s="59"/>
      <c r="F90" s="43">
        <f t="shared" si="0"/>
        <v>5.9128200000000009</v>
      </c>
      <c r="G90" s="42"/>
      <c r="H90" s="43">
        <f t="shared" si="1"/>
        <v>5.1990900000000009</v>
      </c>
      <c r="I90" s="1"/>
      <c r="J90" s="62">
        <f>'Tabel 2021 52 weken'!J90</f>
        <v>0.755</v>
      </c>
      <c r="K90" s="60"/>
      <c r="L90" s="45">
        <f t="shared" si="2"/>
        <v>2.3426999999999998</v>
      </c>
      <c r="M90" s="44"/>
      <c r="N90" s="45">
        <f t="shared" si="3"/>
        <v>2.1311500000000003</v>
      </c>
    </row>
    <row r="91" spans="1:14" ht="15" x14ac:dyDescent="0.2">
      <c r="A91" s="67">
        <f>'Tabel 2021 52 weken'!A91</f>
        <v>165444</v>
      </c>
      <c r="B91" s="67">
        <f>'Tabel 2021 52 weken'!B91</f>
        <v>168714</v>
      </c>
      <c r="C91" s="1"/>
      <c r="D91" s="61">
        <f>'Tabel 2021 52 weken'!D91</f>
        <v>0.33300000000000002</v>
      </c>
      <c r="E91" s="59"/>
      <c r="F91" s="43">
        <f t="shared" si="0"/>
        <v>5.9128200000000009</v>
      </c>
      <c r="G91" s="42"/>
      <c r="H91" s="43">
        <f t="shared" si="1"/>
        <v>5.1990900000000009</v>
      </c>
      <c r="I91" s="1"/>
      <c r="J91" s="62">
        <f>'Tabel 2021 52 weken'!J91</f>
        <v>0.748</v>
      </c>
      <c r="K91" s="60"/>
      <c r="L91" s="45">
        <f t="shared" si="2"/>
        <v>2.4019199999999996</v>
      </c>
      <c r="M91" s="44"/>
      <c r="N91" s="45">
        <f t="shared" si="3"/>
        <v>2.1820400000000006</v>
      </c>
    </row>
    <row r="92" spans="1:14" ht="15" x14ac:dyDescent="0.2">
      <c r="A92" s="67">
        <f>'Tabel 2021 52 weken'!A92</f>
        <v>168715</v>
      </c>
      <c r="B92" s="67">
        <f>'Tabel 2021 52 weken'!B92</f>
        <v>171985</v>
      </c>
      <c r="C92" s="1"/>
      <c r="D92" s="61">
        <f>'Tabel 2021 52 weken'!D92</f>
        <v>0.33300000000000002</v>
      </c>
      <c r="E92" s="59"/>
      <c r="F92" s="43">
        <f t="shared" si="0"/>
        <v>5.9128200000000009</v>
      </c>
      <c r="G92" s="42"/>
      <c r="H92" s="43">
        <f t="shared" si="1"/>
        <v>5.1990900000000009</v>
      </c>
      <c r="I92" s="1"/>
      <c r="J92" s="62">
        <f>'Tabel 2021 52 weken'!J92</f>
        <v>0.73799999999999999</v>
      </c>
      <c r="K92" s="60"/>
      <c r="L92" s="45">
        <f t="shared" si="2"/>
        <v>2.4865200000000001</v>
      </c>
      <c r="M92" s="44"/>
      <c r="N92" s="45">
        <f t="shared" si="3"/>
        <v>2.2547400000000004</v>
      </c>
    </row>
    <row r="93" spans="1:14" ht="15" x14ac:dyDescent="0.2">
      <c r="A93" s="67">
        <f>'Tabel 2021 52 weken'!A93</f>
        <v>171986</v>
      </c>
      <c r="B93" s="67">
        <f>'Tabel 2021 52 weken'!B93</f>
        <v>175253</v>
      </c>
      <c r="C93" s="1"/>
      <c r="D93" s="61">
        <f>'Tabel 2021 52 weken'!D93</f>
        <v>0.33300000000000002</v>
      </c>
      <c r="E93" s="59"/>
      <c r="F93" s="43">
        <f t="shared" si="0"/>
        <v>5.9128200000000009</v>
      </c>
      <c r="G93" s="42"/>
      <c r="H93" s="43">
        <f t="shared" si="1"/>
        <v>5.1990900000000009</v>
      </c>
      <c r="I93" s="1"/>
      <c r="J93" s="62">
        <f>'Tabel 2021 52 weken'!J93</f>
        <v>0.73299999999999998</v>
      </c>
      <c r="K93" s="60"/>
      <c r="L93" s="45">
        <f t="shared" si="2"/>
        <v>2.5288200000000001</v>
      </c>
      <c r="M93" s="44"/>
      <c r="N93" s="45">
        <f t="shared" si="3"/>
        <v>2.2910900000000005</v>
      </c>
    </row>
    <row r="94" spans="1:14" ht="15" x14ac:dyDescent="0.2">
      <c r="A94" s="67">
        <f>'Tabel 2021 52 weken'!A94</f>
        <v>175254</v>
      </c>
      <c r="B94" s="67">
        <f>'Tabel 2021 52 weken'!B94</f>
        <v>178527</v>
      </c>
      <c r="C94" s="1"/>
      <c r="D94" s="61">
        <f>'Tabel 2021 52 weken'!D94</f>
        <v>0.33300000000000002</v>
      </c>
      <c r="E94" s="59"/>
      <c r="F94" s="43">
        <f t="shared" si="0"/>
        <v>5.9128200000000009</v>
      </c>
      <c r="G94" s="42"/>
      <c r="H94" s="43">
        <f t="shared" si="1"/>
        <v>5.1990900000000009</v>
      </c>
      <c r="I94" s="1"/>
      <c r="J94" s="62">
        <f>'Tabel 2021 52 weken'!J94</f>
        <v>0.72599999999999998</v>
      </c>
      <c r="K94" s="60"/>
      <c r="L94" s="45">
        <f t="shared" si="2"/>
        <v>2.5880399999999999</v>
      </c>
      <c r="M94" s="44"/>
      <c r="N94" s="45">
        <f t="shared" si="3"/>
        <v>2.3419800000000004</v>
      </c>
    </row>
    <row r="95" spans="1:14" ht="15" x14ac:dyDescent="0.2">
      <c r="A95" s="67">
        <f>'Tabel 2021 52 weken'!A95</f>
        <v>178528</v>
      </c>
      <c r="B95" s="67">
        <f>'Tabel 2021 52 weken'!B95</f>
        <v>181797</v>
      </c>
      <c r="C95" s="1"/>
      <c r="D95" s="61">
        <f>'Tabel 2021 52 weken'!D95</f>
        <v>0.33300000000000002</v>
      </c>
      <c r="E95" s="59"/>
      <c r="F95" s="43">
        <f t="shared" si="0"/>
        <v>5.9128200000000009</v>
      </c>
      <c r="G95" s="42"/>
      <c r="H95" s="43">
        <f t="shared" si="1"/>
        <v>5.1990900000000009</v>
      </c>
      <c r="I95" s="1"/>
      <c r="J95" s="62">
        <f>'Tabel 2021 52 weken'!J95</f>
        <v>0.71799999999999997</v>
      </c>
      <c r="K95" s="60"/>
      <c r="L95" s="45">
        <f t="shared" si="2"/>
        <v>2.6557200000000001</v>
      </c>
      <c r="M95" s="44"/>
      <c r="N95" s="45">
        <f t="shared" si="3"/>
        <v>2.4001400000000008</v>
      </c>
    </row>
    <row r="96" spans="1:14" ht="15" x14ac:dyDescent="0.2">
      <c r="A96" s="67">
        <f>'Tabel 2021 52 weken'!A96</f>
        <v>181798</v>
      </c>
      <c r="B96" s="67">
        <f>'Tabel 2021 52 weken'!B96</f>
        <v>185070</v>
      </c>
      <c r="C96" s="1"/>
      <c r="D96" s="61">
        <f>'Tabel 2021 52 weken'!D96</f>
        <v>0.33300000000000002</v>
      </c>
      <c r="E96" s="59"/>
      <c r="F96" s="43">
        <f t="shared" si="0"/>
        <v>5.9128200000000009</v>
      </c>
      <c r="G96" s="42"/>
      <c r="H96" s="43">
        <f t="shared" si="1"/>
        <v>5.1990900000000009</v>
      </c>
      <c r="I96" s="1"/>
      <c r="J96" s="62">
        <f>'Tabel 2021 52 weken'!J96</f>
        <v>0.71099999999999997</v>
      </c>
      <c r="K96" s="60"/>
      <c r="L96" s="45">
        <f t="shared" si="2"/>
        <v>2.7149399999999999</v>
      </c>
      <c r="M96" s="44"/>
      <c r="N96" s="45">
        <f t="shared" si="3"/>
        <v>2.4510300000000007</v>
      </c>
    </row>
    <row r="97" spans="1:14" ht="15" x14ac:dyDescent="0.2">
      <c r="A97" s="67">
        <f>'Tabel 2021 52 weken'!A97</f>
        <v>185071</v>
      </c>
      <c r="B97" s="67">
        <f>'Tabel 2021 52 weken'!B97</f>
        <v>188342</v>
      </c>
      <c r="C97" s="1"/>
      <c r="D97" s="61">
        <f>'Tabel 2021 52 weken'!D97</f>
        <v>0.33300000000000002</v>
      </c>
      <c r="E97" s="59"/>
      <c r="F97" s="43">
        <f t="shared" si="0"/>
        <v>5.9128200000000009</v>
      </c>
      <c r="G97" s="42"/>
      <c r="H97" s="43">
        <f t="shared" si="1"/>
        <v>5.1990900000000009</v>
      </c>
      <c r="I97" s="1"/>
      <c r="J97" s="62">
        <f>'Tabel 2021 52 weken'!J97</f>
        <v>0.70499999999999996</v>
      </c>
      <c r="K97" s="60"/>
      <c r="L97" s="45">
        <f t="shared" si="2"/>
        <v>2.7657000000000003</v>
      </c>
      <c r="M97" s="44"/>
      <c r="N97" s="45">
        <f t="shared" si="3"/>
        <v>2.4946500000000005</v>
      </c>
    </row>
    <row r="98" spans="1:14" ht="15" x14ac:dyDescent="0.2">
      <c r="A98" s="67">
        <f>'Tabel 2021 52 weken'!A98</f>
        <v>188343</v>
      </c>
      <c r="B98" s="67">
        <f>'Tabel 2021 52 weken'!B98</f>
        <v>191612</v>
      </c>
      <c r="C98" s="1"/>
      <c r="D98" s="61">
        <f>'Tabel 2021 52 weken'!D98</f>
        <v>0.33300000000000002</v>
      </c>
      <c r="E98" s="59"/>
      <c r="F98" s="43">
        <f t="shared" ref="F98:F101" si="4">IF($D$19&gt;=$F$28,($F$28*(100%-D98))+($F$19),$D$19*(100%-D98)+$F$19)</f>
        <v>5.9128200000000009</v>
      </c>
      <c r="G98" s="42"/>
      <c r="H98" s="43">
        <f t="shared" ref="H98:H101" si="5">IF($D$20&gt;=$H$28,($H$28*(100%-D98))+($F$20),$D$20*(100%-D98)+($F$20))</f>
        <v>5.1990900000000009</v>
      </c>
      <c r="I98" s="1"/>
      <c r="J98" s="62">
        <f>'Tabel 2021 52 weken'!J98</f>
        <v>0.69799999999999995</v>
      </c>
      <c r="K98" s="60"/>
      <c r="L98" s="45">
        <f t="shared" ref="L98:L101" si="6">IF($D$19&gt;=$L$28,($L$28*(100%-J98))+(F$19),$D$19*(100%-J98)+$F$19)</f>
        <v>2.8249200000000001</v>
      </c>
      <c r="M98" s="44"/>
      <c r="N98" s="45">
        <f t="shared" ref="N98:N101" si="7">IF($D$20&gt;=$H$28,($H$28*(100%-J98))+($F$20),$D$20*(100%-J98)+($F$20))</f>
        <v>2.5455400000000008</v>
      </c>
    </row>
    <row r="99" spans="1:14" ht="15" x14ac:dyDescent="0.2">
      <c r="A99" s="67">
        <f>'Tabel 2021 52 weken'!A99</f>
        <v>191613</v>
      </c>
      <c r="B99" s="67">
        <f>'Tabel 2021 52 weken'!B99</f>
        <v>194884</v>
      </c>
      <c r="C99" s="1"/>
      <c r="D99" s="61">
        <f>'Tabel 2021 52 weken'!D99</f>
        <v>0.33300000000000002</v>
      </c>
      <c r="E99" s="59"/>
      <c r="F99" s="43">
        <f t="shared" si="4"/>
        <v>5.9128200000000009</v>
      </c>
      <c r="G99" s="42"/>
      <c r="H99" s="43">
        <f t="shared" si="5"/>
        <v>5.1990900000000009</v>
      </c>
      <c r="I99" s="1"/>
      <c r="J99" s="62">
        <f>'Tabel 2021 52 weken'!J99</f>
        <v>0.69</v>
      </c>
      <c r="K99" s="60"/>
      <c r="L99" s="45">
        <f t="shared" si="6"/>
        <v>2.8926000000000003</v>
      </c>
      <c r="M99" s="44"/>
      <c r="N99" s="45">
        <f t="shared" si="7"/>
        <v>2.6037000000000008</v>
      </c>
    </row>
    <row r="100" spans="1:14" ht="15" x14ac:dyDescent="0.2">
      <c r="A100" s="67">
        <f>'Tabel 2021 52 weken'!A100</f>
        <v>194885</v>
      </c>
      <c r="B100" s="67">
        <f>'Tabel 2021 52 weken'!B100</f>
        <v>198154</v>
      </c>
      <c r="C100" s="1"/>
      <c r="D100" s="61">
        <f>'Tabel 2021 52 weken'!D100</f>
        <v>0.33300000000000002</v>
      </c>
      <c r="E100" s="59"/>
      <c r="F100" s="43">
        <f t="shared" si="4"/>
        <v>5.9128200000000009</v>
      </c>
      <c r="G100" s="42"/>
      <c r="H100" s="43">
        <f t="shared" si="5"/>
        <v>5.1990900000000009</v>
      </c>
      <c r="I100" s="1"/>
      <c r="J100" s="62">
        <f>'Tabel 2021 52 weken'!J100</f>
        <v>0.68500000000000005</v>
      </c>
      <c r="K100" s="60"/>
      <c r="L100" s="45">
        <f t="shared" si="6"/>
        <v>2.9348999999999994</v>
      </c>
      <c r="M100" s="44"/>
      <c r="N100" s="45">
        <f t="shared" si="7"/>
        <v>2.64005</v>
      </c>
    </row>
    <row r="101" spans="1:14" ht="15" x14ac:dyDescent="0.2">
      <c r="A101" s="67">
        <f>'Tabel 2021 52 weken'!A101</f>
        <v>198155</v>
      </c>
      <c r="B101" s="67" t="str">
        <f>'Tabel 2021 52 weken'!B101</f>
        <v>en hoger</v>
      </c>
      <c r="C101" s="1"/>
      <c r="D101" s="61">
        <f>'Tabel 2021 52 weken'!D101</f>
        <v>0.33300000000000002</v>
      </c>
      <c r="E101" s="59"/>
      <c r="F101" s="43">
        <f t="shared" si="4"/>
        <v>5.9128200000000009</v>
      </c>
      <c r="G101" s="42"/>
      <c r="H101" s="43">
        <f t="shared" si="5"/>
        <v>5.1990900000000009</v>
      </c>
      <c r="I101" s="1"/>
      <c r="J101" s="62">
        <f>'Tabel 2021 52 weken'!J101</f>
        <v>0.67600000000000005</v>
      </c>
      <c r="K101" s="60"/>
      <c r="L101" s="45">
        <f t="shared" si="6"/>
        <v>3.0110399999999995</v>
      </c>
      <c r="M101" s="44"/>
      <c r="N101" s="45">
        <f t="shared" si="7"/>
        <v>2.7054800000000001</v>
      </c>
    </row>
    <row r="102" spans="1:14" x14ac:dyDescent="0.2">
      <c r="C102" s="1"/>
      <c r="I102" s="1"/>
    </row>
    <row r="103" spans="1:14" x14ac:dyDescent="0.2">
      <c r="C103" s="1"/>
      <c r="I103" s="1"/>
    </row>
    <row r="104" spans="1:14" x14ac:dyDescent="0.2">
      <c r="C104" s="1"/>
      <c r="I104" s="1"/>
    </row>
    <row r="105" spans="1:14" x14ac:dyDescent="0.2">
      <c r="A105" s="51"/>
      <c r="C105" s="1"/>
      <c r="I105" s="1"/>
    </row>
    <row r="106" spans="1:14" x14ac:dyDescent="0.2">
      <c r="A106" s="51"/>
      <c r="C106" s="1"/>
      <c r="I106" s="1"/>
    </row>
    <row r="107" spans="1:14" x14ac:dyDescent="0.2">
      <c r="C107" s="1"/>
      <c r="I107" s="1"/>
    </row>
    <row r="108" spans="1:14" x14ac:dyDescent="0.2">
      <c r="C108" s="1"/>
      <c r="I108" s="1"/>
    </row>
    <row r="109" spans="1:14" x14ac:dyDescent="0.2">
      <c r="C109" s="1"/>
      <c r="I109" s="1"/>
    </row>
    <row r="110" spans="1:14" ht="15.75" x14ac:dyDescent="0.2">
      <c r="A110" s="54"/>
      <c r="B110" s="55"/>
      <c r="C110" s="58"/>
      <c r="D110" s="53"/>
      <c r="I110" s="1"/>
    </row>
    <row r="111" spans="1:14" ht="15.75" x14ac:dyDescent="0.2">
      <c r="A111" s="55"/>
      <c r="B111" s="55"/>
      <c r="C111" s="58"/>
      <c r="D111" s="53"/>
      <c r="I111" s="1"/>
    </row>
    <row r="112" spans="1:14" ht="15.75" x14ac:dyDescent="0.2">
      <c r="A112" s="55"/>
      <c r="B112" s="55"/>
      <c r="C112" s="58"/>
      <c r="D112" s="53"/>
      <c r="I112" s="1"/>
    </row>
    <row r="113" spans="1:10" ht="15.75" x14ac:dyDescent="0.2">
      <c r="A113" s="55"/>
      <c r="B113" s="55"/>
      <c r="C113" s="58"/>
      <c r="D113" s="53"/>
      <c r="I113" s="1"/>
    </row>
    <row r="114" spans="1:10" ht="15.75" x14ac:dyDescent="0.2">
      <c r="A114" s="55"/>
      <c r="B114" s="55"/>
      <c r="C114" s="53"/>
      <c r="D114" s="53"/>
    </row>
    <row r="115" spans="1:10" ht="15.75" x14ac:dyDescent="0.2">
      <c r="A115" s="55"/>
      <c r="B115" s="55"/>
      <c r="C115" s="53"/>
      <c r="D115" s="53"/>
      <c r="F115"/>
      <c r="H115"/>
      <c r="J115"/>
    </row>
    <row r="116" spans="1:10" ht="15.75" x14ac:dyDescent="0.2">
      <c r="A116" s="55"/>
      <c r="B116" s="55"/>
      <c r="C116" s="53"/>
      <c r="D116" s="53"/>
      <c r="F116"/>
      <c r="H116"/>
      <c r="J116"/>
    </row>
    <row r="117" spans="1:10" ht="15.75" x14ac:dyDescent="0.2">
      <c r="A117" s="55"/>
      <c r="B117" s="55"/>
      <c r="C117" s="53"/>
      <c r="D117" s="53"/>
      <c r="F117"/>
      <c r="H117"/>
      <c r="J117"/>
    </row>
    <row r="118" spans="1:10" ht="15.75" x14ac:dyDescent="0.2">
      <c r="A118" s="55"/>
      <c r="B118" s="55"/>
      <c r="C118" s="53"/>
      <c r="D118" s="53"/>
      <c r="F118"/>
      <c r="H118"/>
      <c r="J118"/>
    </row>
    <row r="119" spans="1:10" ht="15.75" x14ac:dyDescent="0.2">
      <c r="A119" s="55"/>
      <c r="B119" s="55"/>
      <c r="C119" s="53"/>
      <c r="D119" s="53"/>
      <c r="F119"/>
      <c r="H119"/>
      <c r="J119"/>
    </row>
    <row r="120" spans="1:10" ht="15.75" x14ac:dyDescent="0.2">
      <c r="A120" s="55"/>
      <c r="B120" s="55"/>
      <c r="C120" s="53"/>
      <c r="D120" s="53"/>
      <c r="F120"/>
      <c r="H120"/>
      <c r="J120"/>
    </row>
    <row r="121" spans="1:10" ht="15.75" x14ac:dyDescent="0.2">
      <c r="A121" s="55"/>
      <c r="B121" s="55"/>
      <c r="C121" s="53"/>
      <c r="D121" s="53"/>
      <c r="F121"/>
      <c r="H121"/>
      <c r="J121"/>
    </row>
    <row r="122" spans="1:10" ht="15.75" x14ac:dyDescent="0.2">
      <c r="A122" s="55"/>
      <c r="B122" s="55"/>
      <c r="C122" s="53"/>
      <c r="D122" s="53"/>
      <c r="F122"/>
      <c r="H122"/>
      <c r="J122"/>
    </row>
    <row r="123" spans="1:10" ht="15.75" x14ac:dyDescent="0.2">
      <c r="A123" s="55"/>
      <c r="B123" s="55"/>
      <c r="C123" s="53"/>
      <c r="D123" s="53"/>
      <c r="F123"/>
      <c r="H123"/>
      <c r="J123"/>
    </row>
    <row r="124" spans="1:10" ht="15.75" x14ac:dyDescent="0.2">
      <c r="A124" s="55"/>
      <c r="B124" s="55"/>
      <c r="C124" s="53"/>
      <c r="D124" s="53"/>
      <c r="F124"/>
      <c r="H124"/>
      <c r="J124"/>
    </row>
    <row r="125" spans="1:10" ht="15.75" x14ac:dyDescent="0.2">
      <c r="A125" s="55"/>
      <c r="B125" s="55"/>
      <c r="C125" s="53"/>
      <c r="D125" s="53"/>
      <c r="F125"/>
      <c r="H125"/>
      <c r="J125"/>
    </row>
    <row r="126" spans="1:10" ht="15.75" x14ac:dyDescent="0.2">
      <c r="A126" s="55"/>
      <c r="B126" s="55"/>
      <c r="C126" s="53"/>
      <c r="D126" s="53"/>
      <c r="F126"/>
      <c r="H126"/>
      <c r="J126"/>
    </row>
    <row r="127" spans="1:10" ht="15.75" x14ac:dyDescent="0.2">
      <c r="A127" s="55"/>
      <c r="B127" s="55"/>
      <c r="C127" s="53"/>
      <c r="D127" s="53"/>
      <c r="F127"/>
      <c r="H127"/>
      <c r="J127"/>
    </row>
    <row r="128" spans="1:10" ht="15.75" x14ac:dyDescent="0.2">
      <c r="A128" s="55"/>
      <c r="B128" s="55"/>
      <c r="C128" s="53"/>
      <c r="D128" s="53"/>
      <c r="F128"/>
      <c r="H128"/>
      <c r="J128"/>
    </row>
    <row r="129" spans="1:10" ht="15.75" x14ac:dyDescent="0.2">
      <c r="A129" s="55"/>
      <c r="B129" s="55"/>
      <c r="C129" s="53"/>
      <c r="D129" s="53"/>
      <c r="F129"/>
      <c r="H129"/>
      <c r="J129"/>
    </row>
    <row r="130" spans="1:10" ht="15.75" x14ac:dyDescent="0.2">
      <c r="A130" s="55"/>
      <c r="B130" s="55"/>
      <c r="C130" s="53"/>
      <c r="D130" s="53"/>
      <c r="F130"/>
      <c r="H130"/>
      <c r="J130"/>
    </row>
    <row r="131" spans="1:10" ht="15.75" x14ac:dyDescent="0.2">
      <c r="A131" s="55"/>
      <c r="B131" s="55"/>
      <c r="C131" s="53"/>
      <c r="D131" s="53"/>
      <c r="F131"/>
      <c r="H131"/>
      <c r="J131"/>
    </row>
    <row r="132" spans="1:10" ht="15.75" x14ac:dyDescent="0.2">
      <c r="A132" s="55"/>
      <c r="B132" s="55"/>
      <c r="C132" s="53"/>
      <c r="D132" s="53"/>
      <c r="F132"/>
      <c r="H132"/>
      <c r="J132"/>
    </row>
    <row r="133" spans="1:10" ht="15.75" x14ac:dyDescent="0.2">
      <c r="A133" s="55"/>
      <c r="B133" s="55"/>
      <c r="C133" s="53"/>
      <c r="D133" s="53"/>
      <c r="F133"/>
      <c r="H133"/>
      <c r="J133"/>
    </row>
    <row r="134" spans="1:10" ht="15.75" x14ac:dyDescent="0.2">
      <c r="A134" s="55"/>
      <c r="B134" s="55"/>
      <c r="C134" s="53"/>
      <c r="D134" s="53"/>
      <c r="F134"/>
      <c r="H134"/>
      <c r="J134"/>
    </row>
    <row r="135" spans="1:10" ht="15.75" x14ac:dyDescent="0.2">
      <c r="A135" s="55"/>
      <c r="B135" s="55"/>
      <c r="C135" s="53"/>
      <c r="D135" s="53"/>
      <c r="F135"/>
      <c r="H135"/>
      <c r="J135"/>
    </row>
    <row r="136" spans="1:10" ht="15.75" x14ac:dyDescent="0.2">
      <c r="A136" s="55"/>
      <c r="B136" s="55"/>
      <c r="C136" s="53"/>
      <c r="D136" s="53"/>
      <c r="F136"/>
      <c r="H136"/>
      <c r="J136"/>
    </row>
    <row r="137" spans="1:10" ht="15.75" x14ac:dyDescent="0.2">
      <c r="A137" s="55"/>
      <c r="B137" s="55"/>
      <c r="C137" s="53"/>
      <c r="D137" s="53"/>
      <c r="F137"/>
      <c r="H137"/>
      <c r="J137"/>
    </row>
    <row r="138" spans="1:10" ht="15.75" x14ac:dyDescent="0.2">
      <c r="A138" s="55"/>
      <c r="B138" s="55"/>
      <c r="C138" s="53"/>
      <c r="D138" s="53"/>
      <c r="F138"/>
      <c r="H138"/>
      <c r="J138"/>
    </row>
    <row r="139" spans="1:10" ht="15.75" x14ac:dyDescent="0.2">
      <c r="A139" s="55"/>
      <c r="B139" s="55"/>
      <c r="C139" s="53"/>
      <c r="D139" s="53"/>
      <c r="F139"/>
      <c r="H139"/>
      <c r="J139"/>
    </row>
    <row r="140" spans="1:10" ht="15.75" x14ac:dyDescent="0.2">
      <c r="A140" s="55"/>
      <c r="B140" s="55"/>
      <c r="C140" s="53"/>
      <c r="D140" s="53"/>
      <c r="F140"/>
      <c r="H140"/>
      <c r="J140"/>
    </row>
    <row r="141" spans="1:10" ht="15.75" x14ac:dyDescent="0.2">
      <c r="A141" s="55"/>
      <c r="B141" s="55"/>
      <c r="C141" s="53"/>
      <c r="D141" s="53"/>
      <c r="F141"/>
      <c r="H141"/>
      <c r="J141"/>
    </row>
    <row r="142" spans="1:10" ht="15.75" x14ac:dyDescent="0.2">
      <c r="A142" s="55"/>
      <c r="B142" s="55"/>
      <c r="C142" s="53"/>
      <c r="D142" s="53"/>
      <c r="F142"/>
      <c r="H142"/>
      <c r="J142"/>
    </row>
    <row r="143" spans="1:10" ht="15.75" x14ac:dyDescent="0.2">
      <c r="A143" s="55"/>
      <c r="B143" s="55"/>
      <c r="C143" s="53"/>
      <c r="D143" s="53"/>
      <c r="F143"/>
      <c r="H143"/>
      <c r="J143"/>
    </row>
    <row r="144" spans="1:10" ht="15.75" x14ac:dyDescent="0.2">
      <c r="A144" s="55"/>
      <c r="B144" s="55"/>
      <c r="C144" s="53"/>
      <c r="D144" s="53"/>
      <c r="F144"/>
      <c r="H144"/>
      <c r="J144"/>
    </row>
    <row r="145" spans="1:10" ht="15.75" x14ac:dyDescent="0.2">
      <c r="A145" s="55"/>
      <c r="B145" s="55"/>
      <c r="C145" s="53"/>
      <c r="D145" s="53"/>
      <c r="F145"/>
      <c r="H145"/>
      <c r="J145"/>
    </row>
    <row r="146" spans="1:10" ht="15.75" x14ac:dyDescent="0.2">
      <c r="A146" s="55"/>
      <c r="B146" s="55"/>
      <c r="C146" s="53"/>
      <c r="D146" s="53"/>
      <c r="F146"/>
      <c r="H146"/>
      <c r="J146"/>
    </row>
    <row r="147" spans="1:10" ht="15.75" x14ac:dyDescent="0.2">
      <c r="A147" s="55"/>
      <c r="B147" s="55"/>
      <c r="C147" s="53"/>
      <c r="D147" s="53"/>
      <c r="F147"/>
      <c r="H147"/>
      <c r="J147"/>
    </row>
    <row r="148" spans="1:10" ht="15.75" x14ac:dyDescent="0.2">
      <c r="A148" s="55"/>
      <c r="B148" s="55"/>
      <c r="C148" s="53"/>
      <c r="D148" s="53"/>
      <c r="F148"/>
      <c r="H148"/>
      <c r="J148"/>
    </row>
    <row r="149" spans="1:10" ht="15.75" x14ac:dyDescent="0.2">
      <c r="A149" s="55"/>
      <c r="B149" s="55"/>
      <c r="C149" s="53"/>
      <c r="D149" s="53"/>
      <c r="F149"/>
      <c r="H149"/>
      <c r="J149"/>
    </row>
    <row r="150" spans="1:10" ht="15.75" x14ac:dyDescent="0.2">
      <c r="A150" s="56"/>
      <c r="B150" s="57"/>
      <c r="C150" s="53"/>
      <c r="D150" s="53"/>
      <c r="F150"/>
      <c r="H150"/>
      <c r="J150"/>
    </row>
    <row r="151" spans="1:10" ht="15.75" x14ac:dyDescent="0.2">
      <c r="A151" s="57"/>
      <c r="B151" s="57"/>
      <c r="C151" s="53"/>
      <c r="D151" s="53"/>
      <c r="F151"/>
      <c r="H151"/>
      <c r="J151"/>
    </row>
    <row r="152" spans="1:10" ht="15.75" x14ac:dyDescent="0.2">
      <c r="A152" s="57"/>
      <c r="B152" s="57"/>
      <c r="C152" s="53"/>
      <c r="D152" s="53"/>
      <c r="F152"/>
      <c r="H152"/>
      <c r="J152"/>
    </row>
    <row r="153" spans="1:10" ht="15.75" x14ac:dyDescent="0.2">
      <c r="A153" s="57"/>
      <c r="B153" s="57"/>
      <c r="C153" s="53"/>
      <c r="D153" s="53"/>
      <c r="F153"/>
      <c r="H153"/>
      <c r="J153"/>
    </row>
    <row r="154" spans="1:10" ht="15.75" x14ac:dyDescent="0.2">
      <c r="A154" s="57"/>
      <c r="B154" s="57"/>
      <c r="C154" s="53"/>
      <c r="D154" s="53"/>
      <c r="F154"/>
      <c r="H154"/>
      <c r="J154"/>
    </row>
    <row r="155" spans="1:10" ht="15.75" x14ac:dyDescent="0.2">
      <c r="A155" s="57"/>
      <c r="B155" s="57"/>
      <c r="C155" s="53"/>
      <c r="D155" s="53"/>
      <c r="F155"/>
      <c r="H155"/>
      <c r="J155"/>
    </row>
    <row r="156" spans="1:10" ht="15.75" x14ac:dyDescent="0.2">
      <c r="A156" s="57"/>
      <c r="B156" s="57"/>
      <c r="C156" s="53"/>
      <c r="D156" s="53"/>
      <c r="F156"/>
      <c r="H156"/>
      <c r="J156"/>
    </row>
    <row r="157" spans="1:10" ht="15.75" x14ac:dyDescent="0.2">
      <c r="A157" s="57"/>
      <c r="B157" s="57"/>
      <c r="C157" s="53"/>
      <c r="D157" s="53"/>
      <c r="F157"/>
      <c r="H157"/>
      <c r="J157"/>
    </row>
    <row r="158" spans="1:10" ht="15.75" x14ac:dyDescent="0.2">
      <c r="A158" s="57"/>
      <c r="B158" s="57"/>
      <c r="C158" s="53"/>
      <c r="D158" s="53"/>
      <c r="F158"/>
      <c r="H158"/>
      <c r="J158"/>
    </row>
    <row r="159" spans="1:10" ht="15.75" x14ac:dyDescent="0.2">
      <c r="A159" s="57"/>
      <c r="B159" s="57"/>
      <c r="C159" s="53"/>
      <c r="D159" s="53"/>
      <c r="F159"/>
      <c r="H159"/>
      <c r="J159"/>
    </row>
    <row r="160" spans="1:10" ht="15.75" x14ac:dyDescent="0.2">
      <c r="A160" s="57"/>
      <c r="B160" s="57"/>
      <c r="C160" s="53"/>
      <c r="D160" s="53"/>
      <c r="F160"/>
      <c r="H160"/>
      <c r="J160"/>
    </row>
    <row r="161" spans="1:10" ht="15.75" x14ac:dyDescent="0.2">
      <c r="A161" s="57"/>
      <c r="B161" s="57"/>
      <c r="C161" s="53"/>
      <c r="D161" s="53"/>
      <c r="F161"/>
      <c r="H161"/>
      <c r="J161"/>
    </row>
    <row r="162" spans="1:10" ht="15.75" x14ac:dyDescent="0.2">
      <c r="A162" s="57"/>
      <c r="B162" s="57"/>
      <c r="C162" s="53"/>
      <c r="D162" s="53"/>
      <c r="F162"/>
      <c r="H162"/>
      <c r="J162"/>
    </row>
    <row r="163" spans="1:10" ht="15.75" x14ac:dyDescent="0.2">
      <c r="A163" s="57"/>
      <c r="B163" s="57"/>
      <c r="C163" s="53"/>
      <c r="D163" s="53"/>
      <c r="F163"/>
      <c r="H163"/>
      <c r="J163"/>
    </row>
    <row r="164" spans="1:10" ht="15.75" x14ac:dyDescent="0.2">
      <c r="A164" s="57"/>
      <c r="B164" s="57"/>
      <c r="C164" s="53"/>
      <c r="D164" s="53"/>
      <c r="F164"/>
      <c r="H164"/>
      <c r="J164"/>
    </row>
    <row r="165" spans="1:10" ht="15.75" x14ac:dyDescent="0.2">
      <c r="A165" s="57"/>
      <c r="B165" s="57"/>
      <c r="C165" s="53"/>
      <c r="D165" s="53"/>
      <c r="F165"/>
      <c r="H165"/>
      <c r="J165"/>
    </row>
    <row r="166" spans="1:10" ht="15.75" x14ac:dyDescent="0.2">
      <c r="A166" s="57"/>
      <c r="B166" s="57"/>
      <c r="C166" s="53"/>
      <c r="D166" s="53"/>
      <c r="F166"/>
      <c r="H166"/>
      <c r="J166"/>
    </row>
    <row r="167" spans="1:10" ht="15.75" x14ac:dyDescent="0.2">
      <c r="A167" s="57"/>
      <c r="B167" s="56"/>
      <c r="C167" s="53"/>
      <c r="D167" s="53"/>
      <c r="F167"/>
      <c r="H167"/>
      <c r="J167"/>
    </row>
    <row r="168" spans="1:10" ht="15.75" x14ac:dyDescent="0.2">
      <c r="A168" s="57"/>
      <c r="B168" s="57"/>
      <c r="C168" s="53"/>
      <c r="D168" s="53"/>
      <c r="F168"/>
      <c r="H168"/>
      <c r="J168"/>
    </row>
    <row r="169" spans="1:10" ht="15.75" x14ac:dyDescent="0.2">
      <c r="A169" s="57"/>
      <c r="B169" s="57"/>
      <c r="C169" s="53"/>
      <c r="D169" s="53"/>
      <c r="F169"/>
      <c r="H169"/>
      <c r="J169"/>
    </row>
    <row r="170" spans="1:10" ht="15.75" x14ac:dyDescent="0.2">
      <c r="A170" s="57"/>
      <c r="B170" s="57"/>
      <c r="C170" s="53"/>
      <c r="D170" s="53"/>
      <c r="F170"/>
      <c r="H170"/>
      <c r="J170"/>
    </row>
    <row r="171" spans="1:10" ht="15.75" x14ac:dyDescent="0.2">
      <c r="A171" s="57"/>
      <c r="B171" s="57"/>
      <c r="C171" s="53"/>
      <c r="D171" s="53"/>
      <c r="F171"/>
      <c r="H171"/>
      <c r="J171"/>
    </row>
    <row r="172" spans="1:10" ht="15.75" x14ac:dyDescent="0.2">
      <c r="A172" s="57"/>
      <c r="B172" s="57"/>
      <c r="C172" s="53"/>
      <c r="D172" s="53"/>
      <c r="F172"/>
      <c r="H172"/>
      <c r="J172"/>
    </row>
    <row r="173" spans="1:10" ht="15.75" x14ac:dyDescent="0.2">
      <c r="A173" s="57"/>
      <c r="B173" s="57"/>
      <c r="C173" s="53"/>
      <c r="D173" s="53"/>
      <c r="F173"/>
      <c r="H173"/>
      <c r="J173"/>
    </row>
    <row r="174" spans="1:10" ht="15.75" x14ac:dyDescent="0.2">
      <c r="A174" s="57"/>
      <c r="B174" s="57"/>
      <c r="C174" s="53"/>
      <c r="D174" s="53"/>
      <c r="F174"/>
      <c r="H174"/>
      <c r="J174"/>
    </row>
    <row r="175" spans="1:10" ht="15.75" x14ac:dyDescent="0.2">
      <c r="A175" s="57"/>
      <c r="B175" s="57"/>
      <c r="C175" s="53"/>
      <c r="D175" s="53"/>
      <c r="F175"/>
      <c r="H175"/>
      <c r="J175"/>
    </row>
    <row r="176" spans="1:10" ht="15.75" x14ac:dyDescent="0.2">
      <c r="A176" s="57"/>
      <c r="B176" s="57"/>
      <c r="C176" s="53"/>
      <c r="D176" s="53"/>
      <c r="F176"/>
      <c r="H176"/>
      <c r="J176"/>
    </row>
    <row r="177" spans="1:10" ht="15.75" x14ac:dyDescent="0.2">
      <c r="A177" s="57"/>
      <c r="B177" s="57"/>
      <c r="C177" s="53"/>
      <c r="D177" s="53"/>
      <c r="F177"/>
      <c r="H177"/>
      <c r="J177"/>
    </row>
    <row r="178" spans="1:10" ht="15.75" x14ac:dyDescent="0.2">
      <c r="A178" s="57"/>
      <c r="B178" s="54"/>
      <c r="C178" s="53"/>
      <c r="D178" s="53"/>
      <c r="F178"/>
      <c r="H178"/>
      <c r="J178"/>
    </row>
  </sheetData>
  <mergeCells count="3">
    <mergeCell ref="A24:B24"/>
    <mergeCell ref="D24:H24"/>
    <mergeCell ref="J24:N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W178"/>
  <sheetViews>
    <sheetView topLeftCell="A4" workbookViewId="0">
      <pane ySplit="13" topLeftCell="A17" activePane="bottomLeft" state="frozen"/>
      <selection activeCell="A4" sqref="A4"/>
      <selection pane="bottomLeft" activeCell="F28" sqref="F28"/>
    </sheetView>
  </sheetViews>
  <sheetFormatPr defaultRowHeight="12.75" x14ac:dyDescent="0.2"/>
  <cols>
    <col min="1" max="2" width="12" style="8" customWidth="1"/>
    <col min="3" max="3" width="2.7109375" customWidth="1"/>
    <col min="4" max="4" width="12" style="9" customWidth="1"/>
    <col min="5" max="5" width="2.7109375" customWidth="1"/>
    <col min="6" max="6" width="12" style="10" customWidth="1"/>
    <col min="7" max="7" width="2.7109375" customWidth="1"/>
    <col min="8" max="8" width="12" style="10" customWidth="1"/>
    <col min="9" max="9" width="2.7109375" customWidth="1"/>
    <col min="10" max="10" width="12" style="9" customWidth="1"/>
    <col min="11" max="11" width="2.7109375" customWidth="1"/>
    <col min="12" max="12" width="12" customWidth="1"/>
    <col min="13" max="13" width="2.7109375" customWidth="1"/>
    <col min="14" max="14" width="12" customWidth="1"/>
  </cols>
  <sheetData>
    <row r="1" spans="1:2" s="1" customFormat="1" ht="19.5" x14ac:dyDescent="0.25">
      <c r="A1" s="4" t="s">
        <v>56</v>
      </c>
    </row>
    <row r="2" spans="1:2" s="1" customFormat="1" x14ac:dyDescent="0.2">
      <c r="A2" s="1" t="s">
        <v>57</v>
      </c>
    </row>
    <row r="3" spans="1:2" s="1" customFormat="1" x14ac:dyDescent="0.2"/>
    <row r="4" spans="1:2" s="1" customFormat="1" x14ac:dyDescent="0.2"/>
    <row r="5" spans="1:2" s="1" customFormat="1" ht="14.25" x14ac:dyDescent="0.2">
      <c r="A5" s="5" t="s">
        <v>1</v>
      </c>
    </row>
    <row r="6" spans="1:2" s="1" customFormat="1" x14ac:dyDescent="0.2"/>
    <row r="7" spans="1:2" s="1" customFormat="1" ht="15" x14ac:dyDescent="0.2">
      <c r="A7" s="6" t="s">
        <v>2</v>
      </c>
      <c r="B7" s="1" t="s">
        <v>3</v>
      </c>
    </row>
    <row r="8" spans="1:2" s="1" customFormat="1" ht="15" x14ac:dyDescent="0.2">
      <c r="A8" s="6" t="s">
        <v>4</v>
      </c>
      <c r="B8" s="1" t="s">
        <v>5</v>
      </c>
    </row>
    <row r="9" spans="1:2" s="1" customFormat="1" ht="15" x14ac:dyDescent="0.2">
      <c r="A9" s="7"/>
      <c r="B9" s="1" t="s">
        <v>6</v>
      </c>
    </row>
    <row r="10" spans="1:2" s="1" customFormat="1" ht="15" x14ac:dyDescent="0.2">
      <c r="A10" s="7"/>
      <c r="B10" s="2" t="s">
        <v>7</v>
      </c>
    </row>
    <row r="11" spans="1:2" s="1" customFormat="1" ht="15" x14ac:dyDescent="0.2">
      <c r="A11" s="7"/>
      <c r="B11" s="2" t="s">
        <v>8</v>
      </c>
    </row>
    <row r="12" spans="1:2" s="1" customFormat="1" ht="15" x14ac:dyDescent="0.2">
      <c r="A12" s="6" t="s">
        <v>9</v>
      </c>
      <c r="B12" s="1" t="s">
        <v>10</v>
      </c>
    </row>
    <row r="13" spans="1:2" s="1" customFormat="1" x14ac:dyDescent="0.2">
      <c r="B13" s="1" t="s">
        <v>6</v>
      </c>
    </row>
    <row r="14" spans="1:2" s="1" customFormat="1" x14ac:dyDescent="0.2">
      <c r="B14" s="2" t="s">
        <v>7</v>
      </c>
    </row>
    <row r="15" spans="1:2" s="1" customFormat="1" x14ac:dyDescent="0.2">
      <c r="B15" s="2" t="s">
        <v>8</v>
      </c>
    </row>
    <row r="16" spans="1:2" s="1" customFormat="1" x14ac:dyDescent="0.2">
      <c r="B16" s="2"/>
    </row>
    <row r="17" spans="1:14" s="1" customFormat="1" x14ac:dyDescent="0.2">
      <c r="B17" s="2"/>
    </row>
    <row r="18" spans="1:14" x14ac:dyDescent="0.2">
      <c r="F18" s="10" t="s">
        <v>11</v>
      </c>
      <c r="J18" s="11"/>
    </row>
    <row r="19" spans="1:14" x14ac:dyDescent="0.2">
      <c r="A19" s="10" t="s">
        <v>12</v>
      </c>
      <c r="D19" s="138">
        <f>+'Tabel 2021 52 weken'!$D$19</f>
        <v>8.4600000000000009</v>
      </c>
      <c r="F19" s="12">
        <f>IF(F28-D19&gt;0,F28-D19,0)</f>
        <v>0.80999999999999872</v>
      </c>
      <c r="L19" s="13"/>
      <c r="N19" s="10"/>
    </row>
    <row r="20" spans="1:14" x14ac:dyDescent="0.2">
      <c r="A20" s="10" t="s">
        <v>13</v>
      </c>
      <c r="D20" s="138">
        <f>+'Tabel 2021 52 weken'!$D$20</f>
        <v>7.27</v>
      </c>
      <c r="F20" s="12">
        <f>IF(H28-D20&gt;0,H28-D20,0)</f>
        <v>0.83999999999999986</v>
      </c>
      <c r="N20" s="10"/>
    </row>
    <row r="21" spans="1:14" x14ac:dyDescent="0.2">
      <c r="A21" s="10"/>
      <c r="D21" s="10"/>
      <c r="N21" s="10"/>
    </row>
    <row r="22" spans="1:14" x14ac:dyDescent="0.2">
      <c r="A22" s="10"/>
      <c r="D22" s="10"/>
      <c r="N22" s="10"/>
    </row>
    <row r="23" spans="1:14" x14ac:dyDescent="0.2">
      <c r="A23" s="10"/>
      <c r="D23" s="10"/>
      <c r="G23" s="10"/>
      <c r="N23" s="10"/>
    </row>
    <row r="24" spans="1:14" ht="15" x14ac:dyDescent="0.2">
      <c r="A24" s="155" t="s">
        <v>14</v>
      </c>
      <c r="B24" s="155"/>
      <c r="D24" s="156" t="s">
        <v>15</v>
      </c>
      <c r="E24" s="156"/>
      <c r="F24" s="156"/>
      <c r="G24" s="156"/>
      <c r="H24" s="156"/>
      <c r="I24" s="14"/>
      <c r="J24" s="157" t="s">
        <v>16</v>
      </c>
      <c r="K24" s="157"/>
      <c r="L24" s="157"/>
      <c r="M24" s="157"/>
      <c r="N24" s="157"/>
    </row>
    <row r="25" spans="1:14" x14ac:dyDescent="0.2">
      <c r="A25" s="15" t="s">
        <v>17</v>
      </c>
      <c r="B25" s="15"/>
      <c r="D25" s="16" t="s">
        <v>18</v>
      </c>
      <c r="E25" s="17"/>
      <c r="F25" s="18"/>
      <c r="G25" s="17"/>
      <c r="H25" s="18"/>
      <c r="J25" s="19" t="s">
        <v>18</v>
      </c>
      <c r="K25" s="20"/>
      <c r="L25" s="20"/>
      <c r="M25" s="20"/>
      <c r="N25" s="20"/>
    </row>
    <row r="26" spans="1:14" x14ac:dyDescent="0.2">
      <c r="A26" s="15" t="s">
        <v>19</v>
      </c>
      <c r="B26" s="15"/>
      <c r="D26" s="16" t="s">
        <v>20</v>
      </c>
      <c r="E26" s="17"/>
      <c r="F26" s="21" t="s">
        <v>21</v>
      </c>
      <c r="G26" s="22"/>
      <c r="H26" s="21" t="s">
        <v>22</v>
      </c>
      <c r="J26" s="19" t="s">
        <v>20</v>
      </c>
      <c r="K26" s="20"/>
      <c r="L26" s="23" t="s">
        <v>23</v>
      </c>
      <c r="M26" s="20"/>
      <c r="N26" s="23" t="s">
        <v>24</v>
      </c>
    </row>
    <row r="27" spans="1:14" x14ac:dyDescent="0.2">
      <c r="A27" s="15"/>
      <c r="B27" s="15"/>
      <c r="D27" s="24"/>
      <c r="E27" s="17"/>
      <c r="F27" s="25" t="s">
        <v>25</v>
      </c>
      <c r="G27" s="26"/>
      <c r="H27" s="25" t="s">
        <v>26</v>
      </c>
      <c r="J27" s="27"/>
      <c r="K27" s="20"/>
      <c r="L27" s="28" t="s">
        <v>25</v>
      </c>
      <c r="M27" s="29"/>
      <c r="N27" s="28" t="s">
        <v>26</v>
      </c>
    </row>
    <row r="28" spans="1:14" x14ac:dyDescent="0.2">
      <c r="A28" s="15"/>
      <c r="B28" s="15"/>
      <c r="D28" s="24"/>
      <c r="E28" s="17"/>
      <c r="F28" s="74">
        <v>9.27</v>
      </c>
      <c r="G28" s="25"/>
      <c r="H28" s="74">
        <v>8.11</v>
      </c>
      <c r="J28" s="27"/>
      <c r="K28" s="20"/>
      <c r="L28" s="30">
        <f>F28</f>
        <v>9.27</v>
      </c>
      <c r="M28" s="20"/>
      <c r="N28" s="30">
        <f>H28</f>
        <v>8.11</v>
      </c>
    </row>
    <row r="29" spans="1:14" ht="13.5" thickBot="1" x14ac:dyDescent="0.25">
      <c r="A29" s="15"/>
      <c r="B29" s="15"/>
      <c r="D29" s="24"/>
      <c r="E29" s="17"/>
      <c r="F29" s="18"/>
      <c r="G29" s="17"/>
      <c r="H29" s="18"/>
      <c r="J29" s="27"/>
      <c r="K29" s="20"/>
      <c r="L29" s="20"/>
      <c r="M29" s="20"/>
      <c r="N29" s="20"/>
    </row>
    <row r="30" spans="1:14" x14ac:dyDescent="0.2">
      <c r="A30" s="31" t="s">
        <v>27</v>
      </c>
      <c r="B30" s="31" t="s">
        <v>28</v>
      </c>
      <c r="C30" s="1"/>
      <c r="D30" s="32" t="s">
        <v>29</v>
      </c>
      <c r="E30" s="33"/>
      <c r="F30" s="34" t="s">
        <v>30</v>
      </c>
      <c r="G30" s="33"/>
      <c r="H30" s="34" t="s">
        <v>30</v>
      </c>
      <c r="J30" s="35" t="s">
        <v>31</v>
      </c>
      <c r="K30" s="20"/>
      <c r="L30" s="36" t="s">
        <v>30</v>
      </c>
      <c r="M30" s="20"/>
      <c r="N30" s="36" t="s">
        <v>30</v>
      </c>
    </row>
    <row r="31" spans="1:14" ht="13.5" thickBot="1" x14ac:dyDescent="0.25">
      <c r="A31" s="37"/>
      <c r="B31" s="37"/>
      <c r="C31" s="1"/>
      <c r="D31" s="38" t="s">
        <v>32</v>
      </c>
      <c r="E31" s="33"/>
      <c r="F31" s="39" t="s">
        <v>33</v>
      </c>
      <c r="G31" s="33"/>
      <c r="H31" s="39" t="s">
        <v>33</v>
      </c>
      <c r="J31" s="40" t="s">
        <v>34</v>
      </c>
      <c r="K31" s="20"/>
      <c r="L31" s="41" t="s">
        <v>33</v>
      </c>
      <c r="M31" s="20"/>
      <c r="N31" s="41" t="s">
        <v>33</v>
      </c>
    </row>
    <row r="32" spans="1:14" x14ac:dyDescent="0.2">
      <c r="A32" s="15"/>
      <c r="B32" s="15"/>
      <c r="D32" s="24"/>
      <c r="E32" s="17"/>
      <c r="F32" s="18"/>
      <c r="G32" s="17"/>
      <c r="H32" s="18"/>
      <c r="J32" s="27"/>
      <c r="K32" s="20"/>
      <c r="L32" s="20"/>
      <c r="M32" s="20"/>
      <c r="N32" s="20"/>
    </row>
    <row r="33" spans="1:23" ht="15" x14ac:dyDescent="0.2">
      <c r="A33" s="67" t="str">
        <f>'Tabel 2021 52 weken'!A33</f>
        <v>lager dan</v>
      </c>
      <c r="B33" s="67">
        <f>'Tabel 2021 52 weken'!B33</f>
        <v>20302</v>
      </c>
      <c r="C33" s="1"/>
      <c r="D33" s="61">
        <f>'Tabel 2021 52 weken'!D33</f>
        <v>0.96</v>
      </c>
      <c r="E33" s="59"/>
      <c r="F33" s="43">
        <f>IF($D$19&gt;=$F$28,($F$28*(100%-D33))+($F$19),$D$19*(100%-D33)+$F$19)</f>
        <v>1.148399999999999</v>
      </c>
      <c r="G33" s="42"/>
      <c r="H33" s="43">
        <f>IF($D$20&gt;=$H$28,($H$28*(100%-D33))+($F$20),$D$20*(100%-D33)+($F$20))</f>
        <v>1.1308</v>
      </c>
      <c r="I33" s="1"/>
      <c r="J33" s="62">
        <f>'Tabel 2021 52 weken'!J33</f>
        <v>0.96</v>
      </c>
      <c r="K33" s="60"/>
      <c r="L33" s="45">
        <f>IF($D$19&gt;=$L$28,($L$28*(100%-J33))+(F$19),$D$19*(100%-J33)+$F$19)</f>
        <v>1.148399999999999</v>
      </c>
      <c r="M33" s="44"/>
      <c r="N33" s="45">
        <f>IF($D$20&gt;=$H$28,($H$28*(100%-J33))+($F$20),$D$20*(100%-J33)+($F$20))</f>
        <v>1.1308</v>
      </c>
      <c r="P33" s="3"/>
    </row>
    <row r="34" spans="1:23" ht="15" x14ac:dyDescent="0.2">
      <c r="A34" s="67">
        <f>'Tabel 2021 52 weken'!A34</f>
        <v>20303</v>
      </c>
      <c r="B34" s="67">
        <f>'Tabel 2021 52 weken'!B34</f>
        <v>21654</v>
      </c>
      <c r="C34" s="1"/>
      <c r="D34" s="61">
        <f>'Tabel 2021 52 weken'!D34</f>
        <v>0.96</v>
      </c>
      <c r="E34" s="59"/>
      <c r="F34" s="43">
        <f t="shared" ref="F34:F97" si="0">IF($D$19&gt;=$F$28,($F$28*(100%-D34))+($F$19),$D$19*(100%-D34)+$F$19)</f>
        <v>1.148399999999999</v>
      </c>
      <c r="G34" s="42"/>
      <c r="H34" s="43">
        <f t="shared" ref="H34:H97" si="1">IF($D$20&gt;=$H$28,($H$28*(100%-D34))+($F$20),$D$20*(100%-D34)+($F$20))</f>
        <v>1.1308</v>
      </c>
      <c r="I34" s="1"/>
      <c r="J34" s="62">
        <f>'Tabel 2021 52 weken'!J34</f>
        <v>0.96</v>
      </c>
      <c r="K34" s="60"/>
      <c r="L34" s="45">
        <f t="shared" ref="L34:L97" si="2">IF($D$19&gt;=$L$28,($L$28*(100%-J34))+(F$19),$D$19*(100%-J34)+$F$19)</f>
        <v>1.148399999999999</v>
      </c>
      <c r="M34" s="44"/>
      <c r="N34" s="45">
        <f t="shared" ref="N34:N97" si="3">IF($D$20&gt;=$H$28,($H$28*(100%-J34))+($F$20),$D$20*(100%-J34)+($F$20))</f>
        <v>1.1308</v>
      </c>
    </row>
    <row r="35" spans="1:23" ht="15" x14ac:dyDescent="0.2">
      <c r="A35" s="67">
        <f>'Tabel 2021 52 weken'!A35</f>
        <v>21655</v>
      </c>
      <c r="B35" s="67">
        <f>'Tabel 2021 52 weken'!B35</f>
        <v>23004</v>
      </c>
      <c r="C35" s="1"/>
      <c r="D35" s="61">
        <f>'Tabel 2021 52 weken'!D35</f>
        <v>0.96</v>
      </c>
      <c r="E35" s="59"/>
      <c r="F35" s="43">
        <f t="shared" si="0"/>
        <v>1.148399999999999</v>
      </c>
      <c r="G35" s="42"/>
      <c r="H35" s="43">
        <f t="shared" si="1"/>
        <v>1.1308</v>
      </c>
      <c r="I35" s="1"/>
      <c r="J35" s="62">
        <f>'Tabel 2021 52 weken'!J35</f>
        <v>0.96</v>
      </c>
      <c r="K35" s="60"/>
      <c r="L35" s="45">
        <f t="shared" si="2"/>
        <v>1.148399999999999</v>
      </c>
      <c r="M35" s="44"/>
      <c r="N35" s="45">
        <f t="shared" si="3"/>
        <v>1.1308</v>
      </c>
      <c r="R35" s="46"/>
    </row>
    <row r="36" spans="1:23" ht="15" x14ac:dyDescent="0.2">
      <c r="A36" s="67">
        <f>'Tabel 2021 52 weken'!A36</f>
        <v>23005</v>
      </c>
      <c r="B36" s="67">
        <f>'Tabel 2021 52 weken'!B36</f>
        <v>24357</v>
      </c>
      <c r="C36" s="1"/>
      <c r="D36" s="61">
        <f>'Tabel 2021 52 weken'!D36</f>
        <v>0.96</v>
      </c>
      <c r="E36" s="59"/>
      <c r="F36" s="43">
        <f t="shared" si="0"/>
        <v>1.148399999999999</v>
      </c>
      <c r="G36" s="42"/>
      <c r="H36" s="43">
        <f t="shared" si="1"/>
        <v>1.1308</v>
      </c>
      <c r="I36" s="1"/>
      <c r="J36" s="62">
        <f>'Tabel 2021 52 weken'!J36</f>
        <v>0.96</v>
      </c>
      <c r="K36" s="60"/>
      <c r="L36" s="45">
        <f t="shared" si="2"/>
        <v>1.148399999999999</v>
      </c>
      <c r="M36" s="44"/>
      <c r="N36" s="45">
        <f t="shared" si="3"/>
        <v>1.1308</v>
      </c>
    </row>
    <row r="37" spans="1:23" ht="15" x14ac:dyDescent="0.2">
      <c r="A37" s="67">
        <f>'Tabel 2021 52 weken'!A37</f>
        <v>24358</v>
      </c>
      <c r="B37" s="67">
        <f>'Tabel 2021 52 weken'!B37</f>
        <v>25709</v>
      </c>
      <c r="C37" s="1"/>
      <c r="D37" s="61">
        <f>'Tabel 2021 52 weken'!D37</f>
        <v>0.96</v>
      </c>
      <c r="E37" s="59"/>
      <c r="F37" s="43">
        <f t="shared" si="0"/>
        <v>1.148399999999999</v>
      </c>
      <c r="G37" s="42"/>
      <c r="H37" s="43">
        <f t="shared" si="1"/>
        <v>1.1308</v>
      </c>
      <c r="I37" s="1"/>
      <c r="J37" s="62">
        <f>'Tabel 2021 52 weken'!J37</f>
        <v>0.96</v>
      </c>
      <c r="K37" s="60"/>
      <c r="L37" s="45">
        <f t="shared" si="2"/>
        <v>1.148399999999999</v>
      </c>
      <c r="M37" s="44"/>
      <c r="N37" s="45">
        <f t="shared" si="3"/>
        <v>1.1308</v>
      </c>
    </row>
    <row r="38" spans="1:23" ht="15" x14ac:dyDescent="0.2">
      <c r="A38" s="67">
        <f>'Tabel 2021 52 weken'!A38</f>
        <v>25710</v>
      </c>
      <c r="B38" s="67">
        <f>'Tabel 2021 52 weken'!B38</f>
        <v>27061</v>
      </c>
      <c r="C38" s="1"/>
      <c r="D38" s="61">
        <f>'Tabel 2021 52 weken'!D38</f>
        <v>0.95599999999999996</v>
      </c>
      <c r="E38" s="59"/>
      <c r="F38" s="43">
        <f t="shared" si="0"/>
        <v>1.1822399999999991</v>
      </c>
      <c r="G38" s="42"/>
      <c r="H38" s="43">
        <f t="shared" si="1"/>
        <v>1.1598800000000002</v>
      </c>
      <c r="I38" s="1"/>
      <c r="J38" s="62">
        <f>'Tabel 2021 52 weken'!J38</f>
        <v>0.95699999999999996</v>
      </c>
      <c r="K38" s="60"/>
      <c r="L38" s="45">
        <f t="shared" si="2"/>
        <v>1.1737799999999992</v>
      </c>
      <c r="M38" s="44"/>
      <c r="N38" s="45">
        <f t="shared" si="3"/>
        <v>1.1526100000000001</v>
      </c>
    </row>
    <row r="39" spans="1:23" ht="15" x14ac:dyDescent="0.2">
      <c r="A39" s="67">
        <f>'Tabel 2021 52 weken'!A39</f>
        <v>27062</v>
      </c>
      <c r="B39" s="67">
        <f>'Tabel 2021 52 weken'!B39</f>
        <v>28412</v>
      </c>
      <c r="C39" s="1"/>
      <c r="D39" s="61">
        <f>'Tabel 2021 52 weken'!D39</f>
        <v>0.94499999999999995</v>
      </c>
      <c r="E39" s="59"/>
      <c r="F39" s="43">
        <f t="shared" si="0"/>
        <v>1.2752999999999992</v>
      </c>
      <c r="G39" s="42"/>
      <c r="H39" s="43">
        <f t="shared" si="1"/>
        <v>1.2398500000000001</v>
      </c>
      <c r="I39" s="1"/>
      <c r="J39" s="62">
        <f>'Tabel 2021 52 weken'!J39</f>
        <v>0.95499999999999996</v>
      </c>
      <c r="K39" s="60"/>
      <c r="L39" s="45">
        <f t="shared" si="2"/>
        <v>1.1906999999999992</v>
      </c>
      <c r="M39" s="44"/>
      <c r="N39" s="45">
        <f t="shared" si="3"/>
        <v>1.1671500000000001</v>
      </c>
    </row>
    <row r="40" spans="1:23" ht="15" x14ac:dyDescent="0.2">
      <c r="A40" s="67">
        <f>'Tabel 2021 52 weken'!A40</f>
        <v>28413</v>
      </c>
      <c r="B40" s="67">
        <f>'Tabel 2021 52 weken'!B40</f>
        <v>29760</v>
      </c>
      <c r="C40" s="1"/>
      <c r="D40" s="61">
        <f>'Tabel 2021 52 weken'!D40</f>
        <v>0.93500000000000005</v>
      </c>
      <c r="E40" s="59"/>
      <c r="F40" s="43">
        <f t="shared" si="0"/>
        <v>1.3598999999999983</v>
      </c>
      <c r="G40" s="42"/>
      <c r="H40" s="43">
        <f t="shared" si="1"/>
        <v>1.3125499999999994</v>
      </c>
      <c r="I40" s="1"/>
      <c r="J40" s="62">
        <f>'Tabel 2021 52 weken'!J40</f>
        <v>0.95299999999999996</v>
      </c>
      <c r="K40" s="60"/>
      <c r="L40" s="45">
        <f t="shared" si="2"/>
        <v>1.207619999999999</v>
      </c>
      <c r="M40" s="44"/>
      <c r="N40" s="45">
        <f t="shared" si="3"/>
        <v>1.1816900000000001</v>
      </c>
    </row>
    <row r="41" spans="1:23" ht="15" x14ac:dyDescent="0.2">
      <c r="A41" s="67">
        <f>'Tabel 2021 52 weken'!A41</f>
        <v>29761</v>
      </c>
      <c r="B41" s="67">
        <f>'Tabel 2021 52 weken'!B41</f>
        <v>31214</v>
      </c>
      <c r="C41" s="1"/>
      <c r="D41" s="61">
        <f>'Tabel 2021 52 weken'!D41</f>
        <v>0.92600000000000005</v>
      </c>
      <c r="E41" s="59"/>
      <c r="F41" s="43">
        <f t="shared" si="0"/>
        <v>1.4360399999999984</v>
      </c>
      <c r="G41" s="42"/>
      <c r="H41" s="43">
        <f t="shared" si="1"/>
        <v>1.3779799999999995</v>
      </c>
      <c r="I41" s="1"/>
      <c r="J41" s="62">
        <f>'Tabel 2021 52 weken'!J41</f>
        <v>0.95099999999999996</v>
      </c>
      <c r="K41" s="60"/>
      <c r="L41" s="45">
        <f t="shared" si="2"/>
        <v>1.2245399999999991</v>
      </c>
      <c r="M41" s="44"/>
      <c r="N41" s="45">
        <f t="shared" si="3"/>
        <v>1.1962300000000001</v>
      </c>
    </row>
    <row r="42" spans="1:23" ht="15" x14ac:dyDescent="0.2">
      <c r="A42" s="67">
        <f>'Tabel 2021 52 weken'!A42</f>
        <v>31215</v>
      </c>
      <c r="B42" s="67">
        <f>'Tabel 2021 52 weken'!B42</f>
        <v>32666</v>
      </c>
      <c r="C42" s="1"/>
      <c r="D42" s="61">
        <f>'Tabel 2021 52 weken'!D42</f>
        <v>0.92</v>
      </c>
      <c r="E42" s="59"/>
      <c r="F42" s="43">
        <f t="shared" si="0"/>
        <v>1.4867999999999983</v>
      </c>
      <c r="G42" s="42"/>
      <c r="H42" s="43">
        <f t="shared" si="1"/>
        <v>1.4215999999999995</v>
      </c>
      <c r="I42" s="1"/>
      <c r="J42" s="62">
        <f>'Tabel 2021 52 weken'!J42</f>
        <v>0.95</v>
      </c>
      <c r="K42" s="60"/>
      <c r="L42" s="45">
        <f t="shared" si="2"/>
        <v>1.2329999999999992</v>
      </c>
      <c r="M42" s="44"/>
      <c r="N42" s="45">
        <f t="shared" si="3"/>
        <v>1.2035000000000002</v>
      </c>
    </row>
    <row r="43" spans="1:23" ht="15" x14ac:dyDescent="0.2">
      <c r="A43" s="67">
        <f>'Tabel 2021 52 weken'!A43</f>
        <v>32668</v>
      </c>
      <c r="B43" s="67">
        <f>'Tabel 2021 52 weken'!B43</f>
        <v>34122</v>
      </c>
      <c r="C43" s="1"/>
      <c r="D43" s="61">
        <f>'Tabel 2021 52 weken'!D43</f>
        <v>0.91</v>
      </c>
      <c r="E43" s="59"/>
      <c r="F43" s="43">
        <f t="shared" si="0"/>
        <v>1.5713999999999986</v>
      </c>
      <c r="G43" s="42"/>
      <c r="H43" s="43">
        <f t="shared" si="1"/>
        <v>1.4942999999999995</v>
      </c>
      <c r="I43" s="1"/>
      <c r="J43" s="62">
        <f>'Tabel 2021 52 weken'!J43</f>
        <v>0.94799999999999995</v>
      </c>
      <c r="K43" s="60"/>
      <c r="L43" s="45">
        <f t="shared" si="2"/>
        <v>1.249919999999999</v>
      </c>
      <c r="M43" s="44"/>
      <c r="N43" s="45">
        <f t="shared" si="3"/>
        <v>1.2180400000000002</v>
      </c>
    </row>
    <row r="44" spans="1:23" ht="15" x14ac:dyDescent="0.2">
      <c r="A44" s="67">
        <f>'Tabel 2021 52 weken'!A44</f>
        <v>34123</v>
      </c>
      <c r="B44" s="67">
        <f>'Tabel 2021 52 weken'!B44</f>
        <v>35574</v>
      </c>
      <c r="C44" s="1"/>
      <c r="D44" s="61">
        <f>'Tabel 2021 52 weken'!D44</f>
        <v>0.90500000000000003</v>
      </c>
      <c r="E44" s="59"/>
      <c r="F44" s="43">
        <f t="shared" si="0"/>
        <v>1.6136999999999986</v>
      </c>
      <c r="G44" s="42"/>
      <c r="H44" s="43">
        <f t="shared" si="1"/>
        <v>1.5306499999999996</v>
      </c>
      <c r="I44" s="1"/>
      <c r="J44" s="62">
        <f>'Tabel 2021 52 weken'!J44</f>
        <v>0.94599999999999995</v>
      </c>
      <c r="K44" s="60"/>
      <c r="L44" s="45">
        <f t="shared" si="2"/>
        <v>1.2668399999999993</v>
      </c>
      <c r="M44" s="44"/>
      <c r="N44" s="45">
        <f t="shared" si="3"/>
        <v>1.2325800000000002</v>
      </c>
    </row>
    <row r="45" spans="1:23" ht="15" x14ac:dyDescent="0.2">
      <c r="A45" s="67">
        <f>'Tabel 2021 52 weken'!A45</f>
        <v>35575</v>
      </c>
      <c r="B45" s="67">
        <f>'Tabel 2021 52 weken'!B45</f>
        <v>37031</v>
      </c>
      <c r="C45" s="1"/>
      <c r="D45" s="61">
        <f>'Tabel 2021 52 weken'!D45</f>
        <v>0.89700000000000002</v>
      </c>
      <c r="E45" s="59"/>
      <c r="F45" s="43">
        <f t="shared" si="0"/>
        <v>1.6813799999999985</v>
      </c>
      <c r="G45" s="42"/>
      <c r="H45" s="43">
        <f t="shared" si="1"/>
        <v>1.5888099999999996</v>
      </c>
      <c r="I45" s="1"/>
      <c r="J45" s="62">
        <f>'Tabel 2021 52 weken'!J45</f>
        <v>0.94599999999999995</v>
      </c>
      <c r="K45" s="60"/>
      <c r="L45" s="45">
        <f t="shared" si="2"/>
        <v>1.2668399999999993</v>
      </c>
      <c r="M45" s="44"/>
      <c r="N45" s="45">
        <f t="shared" si="3"/>
        <v>1.2325800000000002</v>
      </c>
    </row>
    <row r="46" spans="1:23" ht="15" x14ac:dyDescent="0.2">
      <c r="A46" s="67">
        <f>'Tabel 2021 52 weken'!A46</f>
        <v>37032</v>
      </c>
      <c r="B46" s="67">
        <f>'Tabel 2021 52 weken'!B46</f>
        <v>38484</v>
      </c>
      <c r="C46" s="1"/>
      <c r="D46" s="61">
        <f>'Tabel 2021 52 weken'!D46</f>
        <v>0.88900000000000001</v>
      </c>
      <c r="E46" s="59"/>
      <c r="F46" s="43">
        <f t="shared" si="0"/>
        <v>1.7490599999999987</v>
      </c>
      <c r="G46" s="42"/>
      <c r="H46" s="43">
        <f t="shared" si="1"/>
        <v>1.6469699999999996</v>
      </c>
      <c r="I46" s="1"/>
      <c r="J46" s="62">
        <f>'Tabel 2021 52 weken'!J46</f>
        <v>0.94599999999999995</v>
      </c>
      <c r="K46" s="60"/>
      <c r="L46" s="45">
        <f t="shared" si="2"/>
        <v>1.2668399999999993</v>
      </c>
      <c r="M46" s="44"/>
      <c r="N46" s="45">
        <f t="shared" si="3"/>
        <v>1.2325800000000002</v>
      </c>
      <c r="V46" s="47"/>
      <c r="W46" s="48"/>
    </row>
    <row r="47" spans="1:23" ht="15" x14ac:dyDescent="0.2">
      <c r="A47" s="67">
        <f>'Tabel 2021 52 weken'!A47</f>
        <v>38485</v>
      </c>
      <c r="B47" s="67">
        <f>'Tabel 2021 52 weken'!B47</f>
        <v>39972</v>
      </c>
      <c r="C47" s="1"/>
      <c r="D47" s="61">
        <f>'Tabel 2021 52 weken'!D47</f>
        <v>0.88300000000000001</v>
      </c>
      <c r="E47" s="59"/>
      <c r="F47" s="43">
        <f t="shared" si="0"/>
        <v>1.7998199999999986</v>
      </c>
      <c r="G47" s="42"/>
      <c r="H47" s="43">
        <f t="shared" si="1"/>
        <v>1.6905899999999998</v>
      </c>
      <c r="I47" s="1"/>
      <c r="J47" s="62">
        <f>'Tabel 2021 52 weken'!J47</f>
        <v>0.94599999999999995</v>
      </c>
      <c r="K47" s="60"/>
      <c r="L47" s="45">
        <f t="shared" si="2"/>
        <v>1.2668399999999993</v>
      </c>
      <c r="M47" s="44"/>
      <c r="N47" s="45">
        <f t="shared" si="3"/>
        <v>1.2325800000000002</v>
      </c>
      <c r="V47" s="47"/>
    </row>
    <row r="48" spans="1:23" ht="15" x14ac:dyDescent="0.2">
      <c r="A48" s="67">
        <f>'Tabel 2021 52 weken'!A48</f>
        <v>39973</v>
      </c>
      <c r="B48" s="67">
        <f>'Tabel 2021 52 weken'!B48</f>
        <v>41463</v>
      </c>
      <c r="C48" s="1"/>
      <c r="D48" s="61">
        <f>'Tabel 2021 52 weken'!D48</f>
        <v>0.875</v>
      </c>
      <c r="E48" s="59"/>
      <c r="F48" s="43">
        <f t="shared" si="0"/>
        <v>1.8674999999999988</v>
      </c>
      <c r="G48" s="42"/>
      <c r="H48" s="43">
        <f t="shared" si="1"/>
        <v>1.7487499999999998</v>
      </c>
      <c r="I48" s="1"/>
      <c r="J48" s="62">
        <f>'Tabel 2021 52 weken'!J48</f>
        <v>0.94599999999999995</v>
      </c>
      <c r="K48" s="60"/>
      <c r="L48" s="45">
        <f t="shared" si="2"/>
        <v>1.2668399999999993</v>
      </c>
      <c r="M48" s="44"/>
      <c r="N48" s="45">
        <f t="shared" si="3"/>
        <v>1.2325800000000002</v>
      </c>
      <c r="V48" s="47"/>
    </row>
    <row r="49" spans="1:16" ht="15" x14ac:dyDescent="0.2">
      <c r="A49" s="67">
        <f>'Tabel 2021 52 weken'!A49</f>
        <v>41464</v>
      </c>
      <c r="B49" s="67">
        <f>'Tabel 2021 52 weken'!B49</f>
        <v>42953</v>
      </c>
      <c r="C49" s="1"/>
      <c r="D49" s="61">
        <f>'Tabel 2021 52 weken'!D49</f>
        <v>0.86799999999999999</v>
      </c>
      <c r="E49" s="59"/>
      <c r="F49" s="43">
        <f t="shared" si="0"/>
        <v>1.9267199999999989</v>
      </c>
      <c r="G49" s="42"/>
      <c r="H49" s="43">
        <f t="shared" si="1"/>
        <v>1.7996399999999997</v>
      </c>
      <c r="I49" s="1"/>
      <c r="J49" s="62">
        <f>'Tabel 2021 52 weken'!J49</f>
        <v>0.94599999999999995</v>
      </c>
      <c r="K49" s="60"/>
      <c r="L49" s="45">
        <f t="shared" si="2"/>
        <v>1.2668399999999993</v>
      </c>
      <c r="M49" s="44"/>
      <c r="N49" s="45">
        <f t="shared" si="3"/>
        <v>1.2325800000000002</v>
      </c>
    </row>
    <row r="50" spans="1:16" ht="15" x14ac:dyDescent="0.2">
      <c r="A50" s="67">
        <f>'Tabel 2021 52 weken'!A50</f>
        <v>42954</v>
      </c>
      <c r="B50" s="67">
        <f>'Tabel 2021 52 weken'!B50</f>
        <v>44443</v>
      </c>
      <c r="C50" s="1"/>
      <c r="D50" s="61">
        <f>'Tabel 2021 52 weken'!D50</f>
        <v>0.86099999999999999</v>
      </c>
      <c r="E50" s="59"/>
      <c r="F50" s="43">
        <f t="shared" si="0"/>
        <v>1.9859399999999989</v>
      </c>
      <c r="G50" s="42"/>
      <c r="H50" s="43">
        <f t="shared" si="1"/>
        <v>1.8505299999999998</v>
      </c>
      <c r="I50" s="1"/>
      <c r="J50" s="62">
        <f>'Tabel 2021 52 weken'!J50</f>
        <v>0.94599999999999995</v>
      </c>
      <c r="K50" s="60"/>
      <c r="L50" s="45">
        <f t="shared" si="2"/>
        <v>1.2668399999999993</v>
      </c>
      <c r="M50" s="44"/>
      <c r="N50" s="45">
        <f t="shared" si="3"/>
        <v>1.2325800000000002</v>
      </c>
    </row>
    <row r="51" spans="1:16" ht="15" x14ac:dyDescent="0.2">
      <c r="A51" s="67">
        <f>'Tabel 2021 52 weken'!A51</f>
        <v>44444</v>
      </c>
      <c r="B51" s="67">
        <f>'Tabel 2021 52 weken'!B51</f>
        <v>45936</v>
      </c>
      <c r="C51" s="1"/>
      <c r="D51" s="61">
        <f>'Tabel 2021 52 weken'!D51</f>
        <v>0.85199999999999998</v>
      </c>
      <c r="E51" s="59"/>
      <c r="F51" s="43">
        <f t="shared" si="0"/>
        <v>2.062079999999999</v>
      </c>
      <c r="G51" s="42"/>
      <c r="H51" s="43">
        <f t="shared" si="1"/>
        <v>1.9159599999999999</v>
      </c>
      <c r="I51" s="1"/>
      <c r="J51" s="62">
        <f>'Tabel 2021 52 weken'!J51</f>
        <v>0.94599999999999995</v>
      </c>
      <c r="K51" s="60"/>
      <c r="L51" s="45">
        <f t="shared" si="2"/>
        <v>1.2668399999999993</v>
      </c>
      <c r="M51" s="44"/>
      <c r="N51" s="45">
        <f t="shared" si="3"/>
        <v>1.2325800000000002</v>
      </c>
    </row>
    <row r="52" spans="1:16" ht="15" x14ac:dyDescent="0.2">
      <c r="A52" s="67">
        <f>'Tabel 2021 52 weken'!A52</f>
        <v>45937</v>
      </c>
      <c r="B52" s="67">
        <f>'Tabel 2021 52 weken'!B52</f>
        <v>47427</v>
      </c>
      <c r="C52" s="1"/>
      <c r="D52" s="61">
        <f>'Tabel 2021 52 weken'!D52</f>
        <v>0.84699999999999998</v>
      </c>
      <c r="E52" s="59"/>
      <c r="F52" s="43">
        <f t="shared" si="0"/>
        <v>2.104379999999999</v>
      </c>
      <c r="G52" s="42"/>
      <c r="H52" s="43">
        <f t="shared" si="1"/>
        <v>1.95231</v>
      </c>
      <c r="I52" s="1"/>
      <c r="J52" s="62">
        <f>'Tabel 2021 52 weken'!J52</f>
        <v>0.94599999999999995</v>
      </c>
      <c r="K52" s="60"/>
      <c r="L52" s="45">
        <f t="shared" si="2"/>
        <v>1.2668399999999993</v>
      </c>
      <c r="M52" s="44"/>
      <c r="N52" s="45">
        <f t="shared" si="3"/>
        <v>1.2325800000000002</v>
      </c>
    </row>
    <row r="53" spans="1:16" ht="15" x14ac:dyDescent="0.2">
      <c r="A53" s="67">
        <f>'Tabel 2021 52 weken'!A53</f>
        <v>47428</v>
      </c>
      <c r="B53" s="67">
        <f>'Tabel 2021 52 weken'!B53</f>
        <v>48916</v>
      </c>
      <c r="C53" s="1"/>
      <c r="D53" s="61">
        <f>'Tabel 2021 52 weken'!D53</f>
        <v>0.83899999999999997</v>
      </c>
      <c r="E53" s="59"/>
      <c r="F53" s="43">
        <f t="shared" si="0"/>
        <v>2.1720599999999992</v>
      </c>
      <c r="G53" s="42"/>
      <c r="H53" s="43">
        <f t="shared" si="1"/>
        <v>2.0104699999999998</v>
      </c>
      <c r="I53" s="1"/>
      <c r="J53" s="62">
        <f>'Tabel 2021 52 weken'!J53</f>
        <v>0.94599999999999995</v>
      </c>
      <c r="K53" s="60"/>
      <c r="L53" s="45">
        <f t="shared" si="2"/>
        <v>1.2668399999999993</v>
      </c>
      <c r="M53" s="44"/>
      <c r="N53" s="45">
        <f t="shared" si="3"/>
        <v>1.2325800000000002</v>
      </c>
    </row>
    <row r="54" spans="1:16" ht="15" x14ac:dyDescent="0.2">
      <c r="A54" s="67">
        <f>'Tabel 2021 52 weken'!A54</f>
        <v>48917</v>
      </c>
      <c r="B54" s="67">
        <f>'Tabel 2021 52 weken'!B54</f>
        <v>50407</v>
      </c>
      <c r="C54" s="1"/>
      <c r="D54" s="61">
        <f>'Tabel 2021 52 weken'!D54</f>
        <v>0.83299999999999996</v>
      </c>
      <c r="E54" s="59"/>
      <c r="F54" s="43">
        <f t="shared" si="0"/>
        <v>2.2228199999999991</v>
      </c>
      <c r="G54" s="42"/>
      <c r="H54" s="43">
        <f t="shared" si="1"/>
        <v>2.05409</v>
      </c>
      <c r="I54" s="1"/>
      <c r="J54" s="62">
        <f>'Tabel 2021 52 weken'!J54</f>
        <v>0.94599999999999995</v>
      </c>
      <c r="K54" s="60"/>
      <c r="L54" s="45">
        <f t="shared" si="2"/>
        <v>1.2668399999999993</v>
      </c>
      <c r="M54" s="44"/>
      <c r="N54" s="45">
        <f t="shared" si="3"/>
        <v>1.2325800000000002</v>
      </c>
    </row>
    <row r="55" spans="1:16" ht="15" x14ac:dyDescent="0.2">
      <c r="A55" s="67">
        <f>'Tabel 2021 52 weken'!A55</f>
        <v>50408</v>
      </c>
      <c r="B55" s="67">
        <f>'Tabel 2021 52 weken'!B55</f>
        <v>52036</v>
      </c>
      <c r="C55" s="1"/>
      <c r="D55" s="61">
        <f>'Tabel 2021 52 weken'!D55</f>
        <v>0.82399999999999995</v>
      </c>
      <c r="E55" s="59"/>
      <c r="F55" s="43">
        <f t="shared" si="0"/>
        <v>2.2989599999999992</v>
      </c>
      <c r="G55" s="42"/>
      <c r="H55" s="43">
        <f t="shared" si="1"/>
        <v>2.1195200000000001</v>
      </c>
      <c r="I55" s="1"/>
      <c r="J55" s="62">
        <f>'Tabel 2021 52 weken'!J55</f>
        <v>0.94599999999999995</v>
      </c>
      <c r="K55" s="60"/>
      <c r="L55" s="45">
        <f t="shared" si="2"/>
        <v>1.2668399999999993</v>
      </c>
      <c r="M55" s="44"/>
      <c r="N55" s="45">
        <f t="shared" si="3"/>
        <v>1.2325800000000002</v>
      </c>
    </row>
    <row r="56" spans="1:16" ht="15" x14ac:dyDescent="0.2">
      <c r="A56" s="67">
        <f>'Tabel 2021 52 weken'!A56</f>
        <v>52037</v>
      </c>
      <c r="B56" s="67">
        <f>'Tabel 2021 52 weken'!B56</f>
        <v>55230</v>
      </c>
      <c r="C56" s="1"/>
      <c r="D56" s="61">
        <f>'Tabel 2021 52 weken'!D56</f>
        <v>0.80900000000000005</v>
      </c>
      <c r="E56" s="59"/>
      <c r="F56" s="43">
        <f t="shared" si="0"/>
        <v>2.4258599999999984</v>
      </c>
      <c r="G56" s="42"/>
      <c r="H56" s="43">
        <f t="shared" si="1"/>
        <v>2.2285699999999995</v>
      </c>
      <c r="I56" s="1"/>
      <c r="J56" s="62">
        <f>'Tabel 2021 52 weken'!J56</f>
        <v>0.94599999999999995</v>
      </c>
      <c r="K56" s="60"/>
      <c r="L56" s="45">
        <f t="shared" si="2"/>
        <v>1.2668399999999993</v>
      </c>
      <c r="M56" s="44"/>
      <c r="N56" s="45">
        <f t="shared" si="3"/>
        <v>1.2325800000000002</v>
      </c>
    </row>
    <row r="57" spans="1:16" ht="15" x14ac:dyDescent="0.2">
      <c r="A57" s="67">
        <f>'Tabel 2021 52 weken'!A57</f>
        <v>55231</v>
      </c>
      <c r="B57" s="67">
        <f>'Tabel 2021 52 weken'!B57</f>
        <v>58423</v>
      </c>
      <c r="C57" s="1"/>
      <c r="D57" s="61">
        <f>'Tabel 2021 52 weken'!D57</f>
        <v>0.80100000000000005</v>
      </c>
      <c r="E57" s="59"/>
      <c r="F57" s="43">
        <f t="shared" si="0"/>
        <v>2.4935399999999985</v>
      </c>
      <c r="G57" s="42"/>
      <c r="H57" s="43">
        <f t="shared" si="1"/>
        <v>2.2867299999999995</v>
      </c>
      <c r="I57" s="1"/>
      <c r="J57" s="62">
        <f>'Tabel 2021 52 weken'!J57</f>
        <v>0.94199999999999995</v>
      </c>
      <c r="K57" s="60"/>
      <c r="L57" s="45">
        <f t="shared" si="2"/>
        <v>1.3006799999999992</v>
      </c>
      <c r="M57" s="44"/>
      <c r="N57" s="45">
        <f t="shared" si="3"/>
        <v>1.2616600000000002</v>
      </c>
    </row>
    <row r="58" spans="1:16" ht="15" x14ac:dyDescent="0.2">
      <c r="A58" s="67">
        <f>'Tabel 2021 52 weken'!A58</f>
        <v>58424</v>
      </c>
      <c r="B58" s="67">
        <f>'Tabel 2021 52 weken'!B58</f>
        <v>61618</v>
      </c>
      <c r="C58" s="1"/>
      <c r="D58" s="61">
        <f>'Tabel 2021 52 weken'!D58</f>
        <v>0.79</v>
      </c>
      <c r="E58" s="59"/>
      <c r="F58" s="43">
        <f t="shared" si="0"/>
        <v>2.5865999999999989</v>
      </c>
      <c r="G58" s="42"/>
      <c r="H58" s="43">
        <f t="shared" si="1"/>
        <v>2.3666999999999998</v>
      </c>
      <c r="I58" s="1"/>
      <c r="J58" s="62">
        <f>'Tabel 2021 52 weken'!J58</f>
        <v>0.93600000000000005</v>
      </c>
      <c r="K58" s="60"/>
      <c r="L58" s="45">
        <f t="shared" si="2"/>
        <v>1.3514399999999984</v>
      </c>
      <c r="M58" s="44"/>
      <c r="N58" s="45">
        <f t="shared" si="3"/>
        <v>1.3052799999999993</v>
      </c>
    </row>
    <row r="59" spans="1:16" ht="15" x14ac:dyDescent="0.2">
      <c r="A59" s="67">
        <f>'Tabel 2021 52 weken'!A59</f>
        <v>61619</v>
      </c>
      <c r="B59" s="67">
        <f>'Tabel 2021 52 weken'!B59</f>
        <v>64813</v>
      </c>
      <c r="C59" s="1"/>
      <c r="D59" s="61">
        <f>'Tabel 2021 52 weken'!D59</f>
        <v>0.76800000000000002</v>
      </c>
      <c r="E59" s="59"/>
      <c r="F59" s="43">
        <f t="shared" si="0"/>
        <v>2.7727199999999987</v>
      </c>
      <c r="G59" s="42"/>
      <c r="H59" s="43">
        <f t="shared" si="1"/>
        <v>2.5266399999999996</v>
      </c>
      <c r="I59" s="1"/>
      <c r="J59" s="62">
        <f>'Tabel 2021 52 weken'!J59</f>
        <v>0.93200000000000005</v>
      </c>
      <c r="K59" s="60"/>
      <c r="L59" s="45">
        <f t="shared" si="2"/>
        <v>1.3852799999999985</v>
      </c>
      <c r="M59" s="44"/>
      <c r="N59" s="45">
        <f t="shared" si="3"/>
        <v>1.3343599999999993</v>
      </c>
    </row>
    <row r="60" spans="1:16" ht="15" x14ac:dyDescent="0.2">
      <c r="A60" s="67">
        <f>'Tabel 2021 52 weken'!A60</f>
        <v>64814</v>
      </c>
      <c r="B60" s="67">
        <f>'Tabel 2021 52 weken'!B60</f>
        <v>68006</v>
      </c>
      <c r="C60" s="1"/>
      <c r="D60" s="61">
        <f>'Tabel 2021 52 weken'!D60</f>
        <v>0.745</v>
      </c>
      <c r="E60" s="59"/>
      <c r="F60" s="43">
        <f t="shared" si="0"/>
        <v>2.9672999999999989</v>
      </c>
      <c r="G60" s="42"/>
      <c r="H60" s="43">
        <f t="shared" si="1"/>
        <v>2.6938499999999999</v>
      </c>
      <c r="I60" s="1"/>
      <c r="J60" s="62">
        <f>'Tabel 2021 52 weken'!J60</f>
        <v>0.92900000000000005</v>
      </c>
      <c r="K60" s="60"/>
      <c r="L60" s="45">
        <f t="shared" si="2"/>
        <v>1.4106599999999982</v>
      </c>
      <c r="M60" s="44"/>
      <c r="N60" s="45">
        <f t="shared" si="3"/>
        <v>1.3561699999999994</v>
      </c>
    </row>
    <row r="61" spans="1:16" ht="15" x14ac:dyDescent="0.2">
      <c r="A61" s="67">
        <f>'Tabel 2021 52 weken'!A61</f>
        <v>68007</v>
      </c>
      <c r="B61" s="67">
        <f>'Tabel 2021 52 weken'!B61</f>
        <v>71202</v>
      </c>
      <c r="C61" s="1"/>
      <c r="D61" s="61">
        <f>'Tabel 2021 52 weken'!D61</f>
        <v>0.72299999999999998</v>
      </c>
      <c r="E61" s="59"/>
      <c r="F61" s="43">
        <f t="shared" si="0"/>
        <v>3.1534199999999992</v>
      </c>
      <c r="G61" s="42"/>
      <c r="H61" s="43">
        <f t="shared" si="1"/>
        <v>2.85379</v>
      </c>
      <c r="I61" s="1"/>
      <c r="J61" s="62">
        <f>'Tabel 2021 52 weken'!J61</f>
        <v>0.92200000000000004</v>
      </c>
      <c r="K61" s="60"/>
      <c r="L61" s="45">
        <f t="shared" si="2"/>
        <v>1.4698799999999985</v>
      </c>
      <c r="M61" s="44"/>
      <c r="N61" s="45">
        <f t="shared" si="3"/>
        <v>1.4070599999999995</v>
      </c>
    </row>
    <row r="62" spans="1:16" ht="15" x14ac:dyDescent="0.2">
      <c r="A62" s="67">
        <f>'Tabel 2021 52 weken'!A62</f>
        <v>71203</v>
      </c>
      <c r="B62" s="67">
        <f>'Tabel 2021 52 weken'!B62</f>
        <v>74396</v>
      </c>
      <c r="C62" s="1"/>
      <c r="D62" s="61">
        <f>'Tabel 2021 52 weken'!D62</f>
        <v>0.69899999999999995</v>
      </c>
      <c r="E62" s="59"/>
      <c r="F62" s="43">
        <f t="shared" si="0"/>
        <v>3.3564599999999993</v>
      </c>
      <c r="G62" s="42"/>
      <c r="H62" s="43">
        <f t="shared" si="1"/>
        <v>3.02827</v>
      </c>
      <c r="I62" s="1"/>
      <c r="J62" s="62">
        <f>'Tabel 2021 52 weken'!J62</f>
        <v>0.91700000000000004</v>
      </c>
      <c r="K62" s="60"/>
      <c r="L62" s="45">
        <f t="shared" si="2"/>
        <v>1.5121799999999985</v>
      </c>
      <c r="M62" s="44"/>
      <c r="N62" s="45">
        <f t="shared" si="3"/>
        <v>1.4434099999999996</v>
      </c>
    </row>
    <row r="63" spans="1:16" ht="15" x14ac:dyDescent="0.2">
      <c r="A63" s="67">
        <f>'Tabel 2021 52 weken'!A63</f>
        <v>74397</v>
      </c>
      <c r="B63" s="67">
        <f>'Tabel 2021 52 weken'!B63</f>
        <v>77590</v>
      </c>
      <c r="C63" s="1"/>
      <c r="D63" s="61">
        <f>'Tabel 2021 52 weken'!D63</f>
        <v>0.67600000000000005</v>
      </c>
      <c r="E63" s="59"/>
      <c r="F63" s="43">
        <f t="shared" si="0"/>
        <v>3.5510399999999986</v>
      </c>
      <c r="G63" s="42"/>
      <c r="H63" s="43">
        <f t="shared" si="1"/>
        <v>3.1954799999999994</v>
      </c>
      <c r="I63" s="1"/>
      <c r="J63" s="62">
        <f>'Tabel 2021 52 weken'!J63</f>
        <v>0.91200000000000003</v>
      </c>
      <c r="K63" s="60"/>
      <c r="L63" s="45">
        <f t="shared" si="2"/>
        <v>1.5544799999999985</v>
      </c>
      <c r="M63" s="44"/>
      <c r="N63" s="45">
        <f t="shared" si="3"/>
        <v>1.4797599999999997</v>
      </c>
      <c r="P63" s="46"/>
    </row>
    <row r="64" spans="1:16" ht="15" x14ac:dyDescent="0.2">
      <c r="A64" s="67">
        <f>'Tabel 2021 52 weken'!A64</f>
        <v>77591</v>
      </c>
      <c r="B64" s="67">
        <f>'Tabel 2021 52 weken'!B64</f>
        <v>80786</v>
      </c>
      <c r="C64" s="1"/>
      <c r="D64" s="61">
        <f>'Tabel 2021 52 weken'!D64</f>
        <v>0.65400000000000003</v>
      </c>
      <c r="E64" s="59"/>
      <c r="F64" s="43">
        <f t="shared" si="0"/>
        <v>3.7371599999999989</v>
      </c>
      <c r="G64" s="42"/>
      <c r="H64" s="43">
        <f t="shared" si="1"/>
        <v>3.3554199999999996</v>
      </c>
      <c r="I64" s="1"/>
      <c r="J64" s="62">
        <f>'Tabel 2021 52 weken'!J64</f>
        <v>0.90500000000000003</v>
      </c>
      <c r="K64" s="60"/>
      <c r="L64" s="45">
        <f t="shared" si="2"/>
        <v>1.6136999999999986</v>
      </c>
      <c r="M64" s="44"/>
      <c r="N64" s="45">
        <f t="shared" si="3"/>
        <v>1.5306499999999996</v>
      </c>
    </row>
    <row r="65" spans="1:16" ht="15" x14ac:dyDescent="0.2">
      <c r="A65" s="67">
        <f>'Tabel 2021 52 weken'!A65</f>
        <v>80787</v>
      </c>
      <c r="B65" s="67">
        <f>'Tabel 2021 52 weken'!B65</f>
        <v>83979</v>
      </c>
      <c r="C65" s="1"/>
      <c r="D65" s="61">
        <f>'Tabel 2021 52 weken'!D65</f>
        <v>0.63100000000000001</v>
      </c>
      <c r="E65" s="59"/>
      <c r="F65" s="43">
        <f t="shared" si="0"/>
        <v>3.9317399999999991</v>
      </c>
      <c r="G65" s="42"/>
      <c r="H65" s="43">
        <f t="shared" si="1"/>
        <v>3.5226299999999995</v>
      </c>
      <c r="I65" s="1"/>
      <c r="J65" s="62">
        <f>'Tabel 2021 52 weken'!J65</f>
        <v>0.9</v>
      </c>
      <c r="K65" s="60"/>
      <c r="L65" s="45">
        <f t="shared" si="2"/>
        <v>1.6559999999999986</v>
      </c>
      <c r="M65" s="44"/>
      <c r="N65" s="45">
        <f t="shared" si="3"/>
        <v>1.5669999999999997</v>
      </c>
    </row>
    <row r="66" spans="1:16" ht="15" x14ac:dyDescent="0.2">
      <c r="A66" s="67">
        <f>'Tabel 2021 52 weken'!A66</f>
        <v>83980</v>
      </c>
      <c r="B66" s="67">
        <f>'Tabel 2021 52 weken'!B66</f>
        <v>87176</v>
      </c>
      <c r="C66" s="1"/>
      <c r="D66" s="61">
        <f>'Tabel 2021 52 weken'!D66</f>
        <v>0.60899999999999999</v>
      </c>
      <c r="E66" s="59"/>
      <c r="F66" s="43">
        <f t="shared" si="0"/>
        <v>4.1178599999999985</v>
      </c>
      <c r="G66" s="42"/>
      <c r="H66" s="43">
        <f t="shared" si="1"/>
        <v>3.6825699999999997</v>
      </c>
      <c r="I66" s="1"/>
      <c r="J66" s="62">
        <f>'Tabel 2021 52 weken'!J66</f>
        <v>0.89600000000000002</v>
      </c>
      <c r="K66" s="60"/>
      <c r="L66" s="45">
        <f t="shared" si="2"/>
        <v>1.6898399999999987</v>
      </c>
      <c r="M66" s="44"/>
      <c r="N66" s="45">
        <f t="shared" si="3"/>
        <v>1.5960799999999997</v>
      </c>
    </row>
    <row r="67" spans="1:16" ht="15" x14ac:dyDescent="0.2">
      <c r="A67" s="67">
        <f>'Tabel 2021 52 weken'!A67</f>
        <v>87177</v>
      </c>
      <c r="B67" s="67">
        <f>'Tabel 2021 52 weken'!B67</f>
        <v>90370</v>
      </c>
      <c r="C67" s="1"/>
      <c r="D67" s="61">
        <f>'Tabel 2021 52 weken'!D67</f>
        <v>0.58399999999999996</v>
      </c>
      <c r="E67" s="59"/>
      <c r="F67" s="43">
        <f t="shared" si="0"/>
        <v>4.3293599999999994</v>
      </c>
      <c r="G67" s="42"/>
      <c r="H67" s="43">
        <f t="shared" si="1"/>
        <v>3.8643199999999998</v>
      </c>
      <c r="I67" s="1"/>
      <c r="J67" s="62">
        <f>'Tabel 2021 52 weken'!J67</f>
        <v>0.89300000000000002</v>
      </c>
      <c r="K67" s="60"/>
      <c r="L67" s="45">
        <f t="shared" si="2"/>
        <v>1.7152199999999986</v>
      </c>
      <c r="M67" s="44"/>
      <c r="N67" s="45">
        <f t="shared" si="3"/>
        <v>1.6178899999999996</v>
      </c>
    </row>
    <row r="68" spans="1:16" ht="15" x14ac:dyDescent="0.2">
      <c r="A68" s="67">
        <f>'Tabel 2021 52 weken'!A68</f>
        <v>90371</v>
      </c>
      <c r="B68" s="67">
        <f>'Tabel 2021 52 weken'!B68</f>
        <v>93562</v>
      </c>
      <c r="C68" s="1"/>
      <c r="D68" s="61">
        <f>'Tabel 2021 52 weken'!D68</f>
        <v>0.56200000000000006</v>
      </c>
      <c r="E68" s="59"/>
      <c r="F68" s="43">
        <f t="shared" si="0"/>
        <v>4.5154799999999984</v>
      </c>
      <c r="G68" s="42"/>
      <c r="H68" s="43">
        <f t="shared" si="1"/>
        <v>4.0242599999999991</v>
      </c>
      <c r="I68" s="1"/>
      <c r="J68" s="62">
        <f>'Tabel 2021 52 weken'!J68</f>
        <v>0.88600000000000001</v>
      </c>
      <c r="K68" s="60"/>
      <c r="L68" s="45">
        <f t="shared" si="2"/>
        <v>1.7744399999999987</v>
      </c>
      <c r="M68" s="44"/>
      <c r="N68" s="45">
        <f t="shared" si="3"/>
        <v>1.6687799999999997</v>
      </c>
    </row>
    <row r="69" spans="1:16" ht="15" x14ac:dyDescent="0.2">
      <c r="A69" s="67">
        <f>'Tabel 2021 52 weken'!A69</f>
        <v>93563</v>
      </c>
      <c r="B69" s="67">
        <f>'Tabel 2021 52 weken'!B69</f>
        <v>96757</v>
      </c>
      <c r="C69" s="1"/>
      <c r="D69" s="61">
        <f>'Tabel 2021 52 weken'!D69</f>
        <v>0.54</v>
      </c>
      <c r="E69" s="59"/>
      <c r="F69" s="43">
        <f t="shared" si="0"/>
        <v>4.7015999999999991</v>
      </c>
      <c r="G69" s="42"/>
      <c r="H69" s="43">
        <f t="shared" si="1"/>
        <v>4.1841999999999988</v>
      </c>
      <c r="I69" s="1"/>
      <c r="J69" s="62">
        <f>'Tabel 2021 52 weken'!J69</f>
        <v>0.88200000000000001</v>
      </c>
      <c r="K69" s="60"/>
      <c r="L69" s="45">
        <f t="shared" si="2"/>
        <v>1.8082799999999988</v>
      </c>
      <c r="M69" s="44"/>
      <c r="N69" s="45">
        <f t="shared" si="3"/>
        <v>1.6978599999999999</v>
      </c>
    </row>
    <row r="70" spans="1:16" ht="15" x14ac:dyDescent="0.2">
      <c r="A70" s="67">
        <f>'Tabel 2021 52 weken'!A70</f>
        <v>96758</v>
      </c>
      <c r="B70" s="67">
        <f>'Tabel 2021 52 weken'!B70</f>
        <v>100015</v>
      </c>
      <c r="C70" s="1"/>
      <c r="D70" s="61">
        <f>'Tabel 2021 52 weken'!D70</f>
        <v>0.51600000000000001</v>
      </c>
      <c r="E70" s="59"/>
      <c r="F70" s="43">
        <f t="shared" si="0"/>
        <v>4.9046399999999988</v>
      </c>
      <c r="G70" s="42"/>
      <c r="H70" s="43">
        <f t="shared" si="1"/>
        <v>4.3586799999999997</v>
      </c>
      <c r="I70" s="1"/>
      <c r="J70" s="62">
        <f>'Tabel 2021 52 weken'!J70</f>
        <v>0.877</v>
      </c>
      <c r="K70" s="60"/>
      <c r="L70" s="45">
        <f t="shared" si="2"/>
        <v>1.8505799999999988</v>
      </c>
      <c r="M70" s="44"/>
      <c r="N70" s="45">
        <f t="shared" si="3"/>
        <v>1.7342099999999998</v>
      </c>
    </row>
    <row r="71" spans="1:16" ht="15" x14ac:dyDescent="0.2">
      <c r="A71" s="67">
        <f>'Tabel 2021 52 weken'!A71</f>
        <v>100016</v>
      </c>
      <c r="B71" s="67">
        <f>'Tabel 2021 52 weken'!B71</f>
        <v>103287</v>
      </c>
      <c r="C71" s="1"/>
      <c r="D71" s="61">
        <f>'Tabel 2021 52 weken'!D71</f>
        <v>0.496</v>
      </c>
      <c r="E71" s="59"/>
      <c r="F71" s="43">
        <f t="shared" si="0"/>
        <v>5.0738399999999988</v>
      </c>
      <c r="G71" s="42"/>
      <c r="H71" s="43">
        <f t="shared" si="1"/>
        <v>4.5040800000000001</v>
      </c>
      <c r="I71" s="1"/>
      <c r="J71" s="62">
        <f>'Tabel 2021 52 weken'!J71</f>
        <v>0.87</v>
      </c>
      <c r="K71" s="60"/>
      <c r="L71" s="45">
        <f t="shared" si="2"/>
        <v>1.9097999999999988</v>
      </c>
      <c r="M71" s="44"/>
      <c r="N71" s="45">
        <f t="shared" si="3"/>
        <v>1.7850999999999999</v>
      </c>
    </row>
    <row r="72" spans="1:16" ht="15" x14ac:dyDescent="0.2">
      <c r="A72" s="67">
        <f>'Tabel 2021 52 weken'!A72</f>
        <v>103288</v>
      </c>
      <c r="B72" s="67">
        <f>'Tabel 2021 52 weken'!B72</f>
        <v>106558</v>
      </c>
      <c r="C72" s="1"/>
      <c r="D72" s="61">
        <f>'Tabel 2021 52 weken'!D72</f>
        <v>0.47499999999999998</v>
      </c>
      <c r="E72" s="59"/>
      <c r="F72" s="43">
        <f t="shared" si="0"/>
        <v>5.2514999999999992</v>
      </c>
      <c r="G72" s="42"/>
      <c r="H72" s="43">
        <f t="shared" si="1"/>
        <v>4.6567499999999997</v>
      </c>
      <c r="I72" s="1"/>
      <c r="J72" s="62">
        <f>'Tabel 2021 52 weken'!J72</f>
        <v>0.86499999999999999</v>
      </c>
      <c r="K72" s="60"/>
      <c r="L72" s="45">
        <f t="shared" si="2"/>
        <v>1.9520999999999988</v>
      </c>
      <c r="M72" s="44"/>
      <c r="N72" s="45">
        <f t="shared" si="3"/>
        <v>1.82145</v>
      </c>
    </row>
    <row r="73" spans="1:16" ht="15" x14ac:dyDescent="0.2">
      <c r="A73" s="67">
        <f>'Tabel 2021 52 weken'!A73</f>
        <v>106559</v>
      </c>
      <c r="B73" s="67">
        <f>'Tabel 2021 52 weken'!B73</f>
        <v>109829</v>
      </c>
      <c r="C73" s="1"/>
      <c r="D73" s="61">
        <f>'Tabel 2021 52 weken'!D73</f>
        <v>0.45400000000000001</v>
      </c>
      <c r="E73" s="59"/>
      <c r="F73" s="43">
        <f t="shared" si="0"/>
        <v>5.4291599999999995</v>
      </c>
      <c r="G73" s="42"/>
      <c r="H73" s="43">
        <f t="shared" si="1"/>
        <v>4.8094199999999994</v>
      </c>
      <c r="I73" s="1"/>
      <c r="J73" s="62">
        <f>'Tabel 2021 52 weken'!J73</f>
        <v>0.86099999999999999</v>
      </c>
      <c r="K73" s="60"/>
      <c r="L73" s="45">
        <f t="shared" si="2"/>
        <v>1.9859399999999989</v>
      </c>
      <c r="M73" s="44"/>
      <c r="N73" s="45">
        <f t="shared" si="3"/>
        <v>1.8505299999999998</v>
      </c>
    </row>
    <row r="74" spans="1:16" ht="15" x14ac:dyDescent="0.2">
      <c r="A74" s="67">
        <f>'Tabel 2021 52 weken'!A74</f>
        <v>109830</v>
      </c>
      <c r="B74" s="67">
        <f>'Tabel 2021 52 weken'!B74</f>
        <v>113099</v>
      </c>
      <c r="C74" s="1"/>
      <c r="D74" s="61">
        <f>'Tabel 2021 52 weken'!D74</f>
        <v>0.433</v>
      </c>
      <c r="E74" s="59"/>
      <c r="F74" s="43">
        <f t="shared" si="0"/>
        <v>5.606819999999999</v>
      </c>
      <c r="G74" s="42"/>
      <c r="H74" s="43">
        <f t="shared" si="1"/>
        <v>4.962089999999999</v>
      </c>
      <c r="I74" s="1"/>
      <c r="J74" s="62">
        <f>'Tabel 2021 52 weken'!J74</f>
        <v>0.85799999999999998</v>
      </c>
      <c r="K74" s="60"/>
      <c r="L74" s="45">
        <f t="shared" si="2"/>
        <v>2.0113199999999987</v>
      </c>
      <c r="M74" s="44"/>
      <c r="N74" s="45">
        <f t="shared" si="3"/>
        <v>1.8723399999999999</v>
      </c>
    </row>
    <row r="75" spans="1:16" ht="15" x14ac:dyDescent="0.2">
      <c r="A75" s="67">
        <f>'Tabel 2021 52 weken'!A75</f>
        <v>113100</v>
      </c>
      <c r="B75" s="67">
        <f>'Tabel 2021 52 weken'!B75</f>
        <v>116371</v>
      </c>
      <c r="C75" s="1"/>
      <c r="D75" s="61">
        <f>'Tabel 2021 52 weken'!D75</f>
        <v>0.41399999999999998</v>
      </c>
      <c r="E75" s="59"/>
      <c r="F75" s="43">
        <f t="shared" si="0"/>
        <v>5.7675599999999996</v>
      </c>
      <c r="G75" s="42"/>
      <c r="H75" s="43">
        <f t="shared" si="1"/>
        <v>5.1002200000000002</v>
      </c>
      <c r="I75" s="1"/>
      <c r="J75" s="62">
        <f>'Tabel 2021 52 weken'!J75</f>
        <v>0.85099999999999998</v>
      </c>
      <c r="K75" s="60"/>
      <c r="L75" s="45">
        <f t="shared" si="2"/>
        <v>2.0705399999999989</v>
      </c>
      <c r="M75" s="44"/>
      <c r="N75" s="45">
        <f t="shared" si="3"/>
        <v>1.92323</v>
      </c>
    </row>
    <row r="76" spans="1:16" ht="15" x14ac:dyDescent="0.2">
      <c r="A76" s="67">
        <f>'Tabel 2021 52 weken'!A76</f>
        <v>116372</v>
      </c>
      <c r="B76" s="67">
        <f>'Tabel 2021 52 weken'!B76</f>
        <v>119644</v>
      </c>
      <c r="C76" s="1"/>
      <c r="D76" s="61">
        <f>'Tabel 2021 52 weken'!D76</f>
        <v>0.39500000000000002</v>
      </c>
      <c r="E76" s="59"/>
      <c r="F76" s="43">
        <f t="shared" si="0"/>
        <v>5.9282999999999992</v>
      </c>
      <c r="G76" s="42"/>
      <c r="H76" s="43">
        <f t="shared" si="1"/>
        <v>5.2383499999999996</v>
      </c>
      <c r="I76" s="1"/>
      <c r="J76" s="62">
        <f>'Tabel 2021 52 weken'!J76</f>
        <v>0.84499999999999997</v>
      </c>
      <c r="K76" s="60"/>
      <c r="L76" s="45">
        <f t="shared" si="2"/>
        <v>2.1212999999999989</v>
      </c>
      <c r="M76" s="44"/>
      <c r="N76" s="45">
        <f t="shared" si="3"/>
        <v>1.96685</v>
      </c>
    </row>
    <row r="77" spans="1:16" ht="15" x14ac:dyDescent="0.2">
      <c r="A77" s="67">
        <f>'Tabel 2021 52 weken'!A77</f>
        <v>119645</v>
      </c>
      <c r="B77" s="67">
        <f>'Tabel 2021 52 weken'!B77</f>
        <v>122916</v>
      </c>
      <c r="C77" s="1"/>
      <c r="D77" s="61">
        <f>'Tabel 2021 52 weken'!D77</f>
        <v>0.376</v>
      </c>
      <c r="E77" s="59"/>
      <c r="F77" s="43">
        <f t="shared" si="0"/>
        <v>6.0890399999999989</v>
      </c>
      <c r="G77" s="42"/>
      <c r="H77" s="43">
        <f t="shared" si="1"/>
        <v>5.3764799999999999</v>
      </c>
      <c r="I77" s="1"/>
      <c r="J77" s="62">
        <f>'Tabel 2021 52 weken'!J77</f>
        <v>0.84099999999999997</v>
      </c>
      <c r="K77" s="60"/>
      <c r="L77" s="45">
        <f t="shared" si="2"/>
        <v>2.1551399999999994</v>
      </c>
      <c r="M77" s="44"/>
      <c r="N77" s="45">
        <f t="shared" si="3"/>
        <v>1.99593</v>
      </c>
    </row>
    <row r="78" spans="1:16" ht="15" x14ac:dyDescent="0.2">
      <c r="A78" s="67">
        <f>'Tabel 2021 52 weken'!A78</f>
        <v>122917</v>
      </c>
      <c r="B78" s="67">
        <f>'Tabel 2021 52 weken'!B78</f>
        <v>126184</v>
      </c>
      <c r="C78" s="1"/>
      <c r="D78" s="61">
        <f>'Tabel 2021 52 weken'!D78</f>
        <v>0.35699999999999998</v>
      </c>
      <c r="E78" s="59"/>
      <c r="F78" s="43">
        <f t="shared" si="0"/>
        <v>6.2497799999999994</v>
      </c>
      <c r="G78" s="42"/>
      <c r="H78" s="43">
        <f t="shared" si="1"/>
        <v>5.5146099999999993</v>
      </c>
      <c r="I78" s="1"/>
      <c r="J78" s="62">
        <f>'Tabel 2021 52 weken'!J78</f>
        <v>0.83499999999999996</v>
      </c>
      <c r="K78" s="60"/>
      <c r="L78" s="45">
        <f t="shared" si="2"/>
        <v>2.2058999999999989</v>
      </c>
      <c r="M78" s="44"/>
      <c r="N78" s="45">
        <f t="shared" si="3"/>
        <v>2.0395500000000002</v>
      </c>
      <c r="O78" s="49"/>
      <c r="P78" s="50"/>
    </row>
    <row r="79" spans="1:16" ht="15" x14ac:dyDescent="0.2">
      <c r="A79" s="67">
        <f>'Tabel 2021 52 weken'!A79</f>
        <v>126185</v>
      </c>
      <c r="B79" s="67">
        <f>'Tabel 2021 52 weken'!B79</f>
        <v>129456</v>
      </c>
      <c r="C79" s="1"/>
      <c r="D79" s="61">
        <f>'Tabel 2021 52 weken'!D79</f>
        <v>0.34100000000000003</v>
      </c>
      <c r="E79" s="59"/>
      <c r="F79" s="43">
        <f t="shared" si="0"/>
        <v>6.3851399999999998</v>
      </c>
      <c r="G79" s="42"/>
      <c r="H79" s="43">
        <f t="shared" si="1"/>
        <v>5.6309300000000002</v>
      </c>
      <c r="I79" s="1"/>
      <c r="J79" s="62">
        <f>'Tabel 2021 52 weken'!J79</f>
        <v>0.83199999999999996</v>
      </c>
      <c r="K79" s="60"/>
      <c r="L79" s="45">
        <f t="shared" si="2"/>
        <v>2.231279999999999</v>
      </c>
      <c r="M79" s="44"/>
      <c r="N79" s="45">
        <f t="shared" si="3"/>
        <v>2.0613600000000001</v>
      </c>
    </row>
    <row r="80" spans="1:16" ht="15" x14ac:dyDescent="0.2">
      <c r="A80" s="67">
        <f>'Tabel 2021 52 weken'!A80</f>
        <v>129457</v>
      </c>
      <c r="B80" s="67">
        <f>'Tabel 2021 52 weken'!B80</f>
        <v>132729</v>
      </c>
      <c r="C80" s="1"/>
      <c r="D80" s="61">
        <f>'Tabel 2021 52 weken'!D80</f>
        <v>0.33300000000000002</v>
      </c>
      <c r="E80" s="59"/>
      <c r="F80" s="43">
        <f t="shared" si="0"/>
        <v>6.45282</v>
      </c>
      <c r="G80" s="42"/>
      <c r="H80" s="43">
        <f t="shared" si="1"/>
        <v>5.6890900000000002</v>
      </c>
      <c r="I80" s="1"/>
      <c r="J80" s="62">
        <f>'Tabel 2021 52 weken'!J80</f>
        <v>0.82499999999999996</v>
      </c>
      <c r="K80" s="60"/>
      <c r="L80" s="45">
        <f t="shared" si="2"/>
        <v>2.2904999999999993</v>
      </c>
      <c r="M80" s="44"/>
      <c r="N80" s="45">
        <f t="shared" si="3"/>
        <v>2.1122500000000004</v>
      </c>
    </row>
    <row r="81" spans="1:14" ht="15" x14ac:dyDescent="0.2">
      <c r="A81" s="67">
        <f>'Tabel 2021 52 weken'!A81</f>
        <v>132730</v>
      </c>
      <c r="B81" s="67">
        <f>'Tabel 2021 52 weken'!B81</f>
        <v>135999</v>
      </c>
      <c r="C81" s="1"/>
      <c r="D81" s="61">
        <f>'Tabel 2021 52 weken'!D81</f>
        <v>0.33300000000000002</v>
      </c>
      <c r="E81" s="59"/>
      <c r="F81" s="43">
        <f t="shared" si="0"/>
        <v>6.45282</v>
      </c>
      <c r="G81" s="42"/>
      <c r="H81" s="43">
        <f t="shared" si="1"/>
        <v>5.6890900000000002</v>
      </c>
      <c r="I81" s="1"/>
      <c r="J81" s="62">
        <f>'Tabel 2021 52 weken'!J81</f>
        <v>0.81899999999999995</v>
      </c>
      <c r="K81" s="60"/>
      <c r="L81" s="45">
        <f t="shared" si="2"/>
        <v>2.3412599999999992</v>
      </c>
      <c r="M81" s="44"/>
      <c r="N81" s="45">
        <f t="shared" si="3"/>
        <v>2.1558700000000002</v>
      </c>
    </row>
    <row r="82" spans="1:14" ht="15" x14ac:dyDescent="0.2">
      <c r="A82" s="67">
        <f>'Tabel 2021 52 weken'!A82</f>
        <v>136000</v>
      </c>
      <c r="B82" s="67">
        <f>'Tabel 2021 52 weken'!B82</f>
        <v>139270</v>
      </c>
      <c r="C82" s="1"/>
      <c r="D82" s="61">
        <f>'Tabel 2021 52 weken'!D82</f>
        <v>0.33300000000000002</v>
      </c>
      <c r="E82" s="59"/>
      <c r="F82" s="43">
        <f t="shared" si="0"/>
        <v>6.45282</v>
      </c>
      <c r="G82" s="42"/>
      <c r="H82" s="43">
        <f t="shared" si="1"/>
        <v>5.6890900000000002</v>
      </c>
      <c r="I82" s="1"/>
      <c r="J82" s="62">
        <f>'Tabel 2021 52 weken'!J82</f>
        <v>0.80900000000000005</v>
      </c>
      <c r="K82" s="60"/>
      <c r="L82" s="45">
        <f t="shared" si="2"/>
        <v>2.4258599999999984</v>
      </c>
      <c r="M82" s="44"/>
      <c r="N82" s="45">
        <f t="shared" si="3"/>
        <v>2.2285699999999995</v>
      </c>
    </row>
    <row r="83" spans="1:14" ht="15" x14ac:dyDescent="0.2">
      <c r="A83" s="67">
        <f>'Tabel 2021 52 weken'!A83</f>
        <v>139271</v>
      </c>
      <c r="B83" s="67">
        <f>'Tabel 2021 52 weken'!B83</f>
        <v>142541</v>
      </c>
      <c r="C83" s="1"/>
      <c r="D83" s="61">
        <f>'Tabel 2021 52 weken'!D83</f>
        <v>0.33300000000000002</v>
      </c>
      <c r="E83" s="59"/>
      <c r="F83" s="43">
        <f t="shared" si="0"/>
        <v>6.45282</v>
      </c>
      <c r="G83" s="42"/>
      <c r="H83" s="43">
        <f t="shared" si="1"/>
        <v>5.6890900000000002</v>
      </c>
      <c r="I83" s="1"/>
      <c r="J83" s="62">
        <f>'Tabel 2021 52 weken'!J83</f>
        <v>0.80600000000000005</v>
      </c>
      <c r="K83" s="60"/>
      <c r="L83" s="45">
        <f t="shared" si="2"/>
        <v>2.4512399999999985</v>
      </c>
      <c r="M83" s="44"/>
      <c r="N83" s="45">
        <f t="shared" si="3"/>
        <v>2.2503799999999994</v>
      </c>
    </row>
    <row r="84" spans="1:14" ht="15" x14ac:dyDescent="0.2">
      <c r="A84" s="67">
        <f>'Tabel 2021 52 weken'!A84</f>
        <v>142542</v>
      </c>
      <c r="B84" s="67">
        <f>'Tabel 2021 52 weken'!B84</f>
        <v>145813</v>
      </c>
      <c r="C84" s="1"/>
      <c r="D84" s="61">
        <f>'Tabel 2021 52 weken'!D84</f>
        <v>0.33300000000000002</v>
      </c>
      <c r="E84" s="59"/>
      <c r="F84" s="43">
        <f t="shared" si="0"/>
        <v>6.45282</v>
      </c>
      <c r="G84" s="42"/>
      <c r="H84" s="43">
        <f t="shared" si="1"/>
        <v>5.6890900000000002</v>
      </c>
      <c r="I84" s="1"/>
      <c r="J84" s="62">
        <f>'Tabel 2021 52 weken'!J84</f>
        <v>0.79800000000000004</v>
      </c>
      <c r="K84" s="60"/>
      <c r="L84" s="45">
        <f t="shared" si="2"/>
        <v>2.5189199999999987</v>
      </c>
      <c r="M84" s="44"/>
      <c r="N84" s="45">
        <f t="shared" si="3"/>
        <v>2.3085399999999994</v>
      </c>
    </row>
    <row r="85" spans="1:14" ht="15" x14ac:dyDescent="0.2">
      <c r="A85" s="67">
        <f>'Tabel 2021 52 weken'!A85</f>
        <v>145814</v>
      </c>
      <c r="B85" s="67">
        <f>'Tabel 2021 52 weken'!B85</f>
        <v>149088</v>
      </c>
      <c r="C85" s="1"/>
      <c r="D85" s="61">
        <f>'Tabel 2021 52 weken'!D85</f>
        <v>0.33300000000000002</v>
      </c>
      <c r="E85" s="59"/>
      <c r="F85" s="43">
        <f t="shared" si="0"/>
        <v>6.45282</v>
      </c>
      <c r="G85" s="42"/>
      <c r="H85" s="43">
        <f t="shared" si="1"/>
        <v>5.6890900000000002</v>
      </c>
      <c r="I85" s="1"/>
      <c r="J85" s="62">
        <f>'Tabel 2021 52 weken'!J85</f>
        <v>0.78900000000000003</v>
      </c>
      <c r="K85" s="60"/>
      <c r="L85" s="45">
        <f t="shared" si="2"/>
        <v>2.5950599999999984</v>
      </c>
      <c r="M85" s="44"/>
      <c r="N85" s="45">
        <f t="shared" si="3"/>
        <v>2.3739699999999995</v>
      </c>
    </row>
    <row r="86" spans="1:14" ht="15" x14ac:dyDescent="0.2">
      <c r="A86" s="67">
        <f>'Tabel 2021 52 weken'!A86</f>
        <v>149089</v>
      </c>
      <c r="B86" s="67">
        <f>'Tabel 2021 52 weken'!B86</f>
        <v>152356</v>
      </c>
      <c r="C86" s="1"/>
      <c r="D86" s="61">
        <f>'Tabel 2021 52 weken'!D86</f>
        <v>0.33300000000000002</v>
      </c>
      <c r="E86" s="59"/>
      <c r="F86" s="43">
        <f t="shared" si="0"/>
        <v>6.45282</v>
      </c>
      <c r="G86" s="42"/>
      <c r="H86" s="43">
        <f t="shared" si="1"/>
        <v>5.6890900000000002</v>
      </c>
      <c r="I86" s="1"/>
      <c r="J86" s="62">
        <f>'Tabel 2021 52 weken'!J86</f>
        <v>0.78300000000000003</v>
      </c>
      <c r="K86" s="60"/>
      <c r="L86" s="45">
        <f t="shared" si="2"/>
        <v>2.6458199999999987</v>
      </c>
      <c r="M86" s="44"/>
      <c r="N86" s="45">
        <f t="shared" si="3"/>
        <v>2.4175899999999997</v>
      </c>
    </row>
    <row r="87" spans="1:14" ht="15" x14ac:dyDescent="0.2">
      <c r="A87" s="67">
        <f>'Tabel 2021 52 weken'!A87</f>
        <v>152357</v>
      </c>
      <c r="B87" s="67">
        <f>'Tabel 2021 52 weken'!B87</f>
        <v>155628</v>
      </c>
      <c r="C87" s="1"/>
      <c r="D87" s="61">
        <f>'Tabel 2021 52 weken'!D87</f>
        <v>0.33300000000000002</v>
      </c>
      <c r="E87" s="59"/>
      <c r="F87" s="43">
        <f t="shared" si="0"/>
        <v>6.45282</v>
      </c>
      <c r="G87" s="42"/>
      <c r="H87" s="43">
        <f t="shared" si="1"/>
        <v>5.6890900000000002</v>
      </c>
      <c r="I87" s="1"/>
      <c r="J87" s="62">
        <f>'Tabel 2021 52 weken'!J87</f>
        <v>0.77400000000000002</v>
      </c>
      <c r="K87" s="60"/>
      <c r="L87" s="45">
        <f t="shared" si="2"/>
        <v>2.7219599999999988</v>
      </c>
      <c r="M87" s="44"/>
      <c r="N87" s="45">
        <f t="shared" si="3"/>
        <v>2.4830199999999998</v>
      </c>
    </row>
    <row r="88" spans="1:14" ht="15" x14ac:dyDescent="0.2">
      <c r="A88" s="67">
        <f>'Tabel 2021 52 weken'!A88</f>
        <v>155629</v>
      </c>
      <c r="B88" s="67">
        <f>'Tabel 2021 52 weken'!B88</f>
        <v>158897</v>
      </c>
      <c r="C88" s="1"/>
      <c r="D88" s="61">
        <f>'Tabel 2021 52 weken'!D88</f>
        <v>0.33300000000000002</v>
      </c>
      <c r="E88" s="59"/>
      <c r="F88" s="43">
        <f t="shared" si="0"/>
        <v>6.45282</v>
      </c>
      <c r="G88" s="42"/>
      <c r="H88" s="43">
        <f t="shared" si="1"/>
        <v>5.6890900000000002</v>
      </c>
      <c r="I88" s="1"/>
      <c r="J88" s="62">
        <f>'Tabel 2021 52 weken'!J88</f>
        <v>0.76900000000000002</v>
      </c>
      <c r="K88" s="60"/>
      <c r="L88" s="45">
        <f t="shared" si="2"/>
        <v>2.7642599999999988</v>
      </c>
      <c r="M88" s="44"/>
      <c r="N88" s="45">
        <f t="shared" si="3"/>
        <v>2.5193699999999994</v>
      </c>
    </row>
    <row r="89" spans="1:14" ht="15" x14ac:dyDescent="0.2">
      <c r="A89" s="67">
        <f>'Tabel 2021 52 weken'!A89</f>
        <v>158898</v>
      </c>
      <c r="B89" s="67">
        <f>'Tabel 2021 52 weken'!B89</f>
        <v>162171</v>
      </c>
      <c r="C89" s="1"/>
      <c r="D89" s="61">
        <f>'Tabel 2021 52 weken'!D89</f>
        <v>0.33300000000000002</v>
      </c>
      <c r="E89" s="59"/>
      <c r="F89" s="43">
        <f t="shared" si="0"/>
        <v>6.45282</v>
      </c>
      <c r="G89" s="42"/>
      <c r="H89" s="43">
        <f t="shared" si="1"/>
        <v>5.6890900000000002</v>
      </c>
      <c r="I89" s="1"/>
      <c r="J89" s="62">
        <f>'Tabel 2021 52 weken'!J89</f>
        <v>0.76200000000000001</v>
      </c>
      <c r="K89" s="60"/>
      <c r="L89" s="45">
        <f t="shared" si="2"/>
        <v>2.8234799999999987</v>
      </c>
      <c r="M89" s="44"/>
      <c r="N89" s="45">
        <f t="shared" si="3"/>
        <v>2.5702599999999998</v>
      </c>
    </row>
    <row r="90" spans="1:14" ht="15" x14ac:dyDescent="0.2">
      <c r="A90" s="67">
        <f>'Tabel 2021 52 weken'!A90</f>
        <v>162172</v>
      </c>
      <c r="B90" s="67">
        <f>'Tabel 2021 52 weken'!B90</f>
        <v>165443</v>
      </c>
      <c r="C90" s="1"/>
      <c r="D90" s="61">
        <f>'Tabel 2021 52 weken'!D90</f>
        <v>0.33300000000000002</v>
      </c>
      <c r="E90" s="59"/>
      <c r="F90" s="43">
        <f t="shared" si="0"/>
        <v>6.45282</v>
      </c>
      <c r="G90" s="42"/>
      <c r="H90" s="43">
        <f t="shared" si="1"/>
        <v>5.6890900000000002</v>
      </c>
      <c r="I90" s="1"/>
      <c r="J90" s="62">
        <f>'Tabel 2021 52 weken'!J90</f>
        <v>0.755</v>
      </c>
      <c r="K90" s="60"/>
      <c r="L90" s="45">
        <f t="shared" si="2"/>
        <v>2.8826999999999989</v>
      </c>
      <c r="M90" s="44"/>
      <c r="N90" s="45">
        <f t="shared" si="3"/>
        <v>2.6211499999999996</v>
      </c>
    </row>
    <row r="91" spans="1:14" ht="15" x14ac:dyDescent="0.2">
      <c r="A91" s="67">
        <f>'Tabel 2021 52 weken'!A91</f>
        <v>165444</v>
      </c>
      <c r="B91" s="67">
        <f>'Tabel 2021 52 weken'!B91</f>
        <v>168714</v>
      </c>
      <c r="C91" s="1"/>
      <c r="D91" s="61">
        <f>'Tabel 2021 52 weken'!D91</f>
        <v>0.33300000000000002</v>
      </c>
      <c r="E91" s="59"/>
      <c r="F91" s="43">
        <f t="shared" si="0"/>
        <v>6.45282</v>
      </c>
      <c r="G91" s="42"/>
      <c r="H91" s="43">
        <f t="shared" si="1"/>
        <v>5.6890900000000002</v>
      </c>
      <c r="I91" s="1"/>
      <c r="J91" s="62">
        <f>'Tabel 2021 52 weken'!J91</f>
        <v>0.748</v>
      </c>
      <c r="K91" s="60"/>
      <c r="L91" s="45">
        <f t="shared" si="2"/>
        <v>2.9419199999999988</v>
      </c>
      <c r="M91" s="44"/>
      <c r="N91" s="45">
        <f t="shared" si="3"/>
        <v>2.67204</v>
      </c>
    </row>
    <row r="92" spans="1:14" ht="15" x14ac:dyDescent="0.2">
      <c r="A92" s="67">
        <f>'Tabel 2021 52 weken'!A92</f>
        <v>168715</v>
      </c>
      <c r="B92" s="67">
        <f>'Tabel 2021 52 weken'!B92</f>
        <v>171985</v>
      </c>
      <c r="C92" s="1"/>
      <c r="D92" s="61">
        <f>'Tabel 2021 52 weken'!D92</f>
        <v>0.33300000000000002</v>
      </c>
      <c r="E92" s="59"/>
      <c r="F92" s="43">
        <f t="shared" si="0"/>
        <v>6.45282</v>
      </c>
      <c r="G92" s="42"/>
      <c r="H92" s="43">
        <f t="shared" si="1"/>
        <v>5.6890900000000002</v>
      </c>
      <c r="I92" s="1"/>
      <c r="J92" s="62">
        <f>'Tabel 2021 52 weken'!J92</f>
        <v>0.73799999999999999</v>
      </c>
      <c r="K92" s="60"/>
      <c r="L92" s="45">
        <f t="shared" si="2"/>
        <v>3.0265199999999992</v>
      </c>
      <c r="M92" s="44"/>
      <c r="N92" s="45">
        <f t="shared" si="3"/>
        <v>2.7447399999999997</v>
      </c>
    </row>
    <row r="93" spans="1:14" ht="15" x14ac:dyDescent="0.2">
      <c r="A93" s="67">
        <f>'Tabel 2021 52 weken'!A93</f>
        <v>171986</v>
      </c>
      <c r="B93" s="67">
        <f>'Tabel 2021 52 weken'!B93</f>
        <v>175253</v>
      </c>
      <c r="C93" s="1"/>
      <c r="D93" s="61">
        <f>'Tabel 2021 52 weken'!D93</f>
        <v>0.33300000000000002</v>
      </c>
      <c r="E93" s="59"/>
      <c r="F93" s="43">
        <f t="shared" si="0"/>
        <v>6.45282</v>
      </c>
      <c r="G93" s="42"/>
      <c r="H93" s="43">
        <f t="shared" si="1"/>
        <v>5.6890900000000002</v>
      </c>
      <c r="I93" s="1"/>
      <c r="J93" s="62">
        <f>'Tabel 2021 52 weken'!J93</f>
        <v>0.73299999999999998</v>
      </c>
      <c r="K93" s="60"/>
      <c r="L93" s="45">
        <f t="shared" si="2"/>
        <v>3.0688199999999992</v>
      </c>
      <c r="M93" s="44"/>
      <c r="N93" s="45">
        <f t="shared" si="3"/>
        <v>2.7810899999999998</v>
      </c>
    </row>
    <row r="94" spans="1:14" ht="15" x14ac:dyDescent="0.2">
      <c r="A94" s="67">
        <f>'Tabel 2021 52 weken'!A94</f>
        <v>175254</v>
      </c>
      <c r="B94" s="67">
        <f>'Tabel 2021 52 weken'!B94</f>
        <v>178527</v>
      </c>
      <c r="C94" s="1"/>
      <c r="D94" s="61">
        <f>'Tabel 2021 52 weken'!D94</f>
        <v>0.33300000000000002</v>
      </c>
      <c r="E94" s="59"/>
      <c r="F94" s="43">
        <f t="shared" si="0"/>
        <v>6.45282</v>
      </c>
      <c r="G94" s="42"/>
      <c r="H94" s="43">
        <f t="shared" si="1"/>
        <v>5.6890900000000002</v>
      </c>
      <c r="I94" s="1"/>
      <c r="J94" s="62">
        <f>'Tabel 2021 52 weken'!J94</f>
        <v>0.72599999999999998</v>
      </c>
      <c r="K94" s="60"/>
      <c r="L94" s="45">
        <f t="shared" si="2"/>
        <v>3.128039999999999</v>
      </c>
      <c r="M94" s="44"/>
      <c r="N94" s="45">
        <f t="shared" si="3"/>
        <v>2.8319799999999997</v>
      </c>
    </row>
    <row r="95" spans="1:14" ht="15" x14ac:dyDescent="0.2">
      <c r="A95" s="67">
        <f>'Tabel 2021 52 weken'!A95</f>
        <v>178528</v>
      </c>
      <c r="B95" s="67">
        <f>'Tabel 2021 52 weken'!B95</f>
        <v>181797</v>
      </c>
      <c r="C95" s="1"/>
      <c r="D95" s="61">
        <f>'Tabel 2021 52 weken'!D95</f>
        <v>0.33300000000000002</v>
      </c>
      <c r="E95" s="59"/>
      <c r="F95" s="43">
        <f t="shared" si="0"/>
        <v>6.45282</v>
      </c>
      <c r="G95" s="42"/>
      <c r="H95" s="43">
        <f t="shared" si="1"/>
        <v>5.6890900000000002</v>
      </c>
      <c r="I95" s="1"/>
      <c r="J95" s="62">
        <f>'Tabel 2021 52 weken'!J95</f>
        <v>0.71799999999999997</v>
      </c>
      <c r="K95" s="60"/>
      <c r="L95" s="45">
        <f t="shared" si="2"/>
        <v>3.1957199999999992</v>
      </c>
      <c r="M95" s="44"/>
      <c r="N95" s="45">
        <f t="shared" si="3"/>
        <v>2.8901400000000002</v>
      </c>
    </row>
    <row r="96" spans="1:14" ht="15" x14ac:dyDescent="0.2">
      <c r="A96" s="67">
        <f>'Tabel 2021 52 weken'!A96</f>
        <v>181798</v>
      </c>
      <c r="B96" s="67">
        <f>'Tabel 2021 52 weken'!B96</f>
        <v>185070</v>
      </c>
      <c r="C96" s="1"/>
      <c r="D96" s="61">
        <f>'Tabel 2021 52 weken'!D96</f>
        <v>0.33300000000000002</v>
      </c>
      <c r="E96" s="59"/>
      <c r="F96" s="43">
        <f t="shared" si="0"/>
        <v>6.45282</v>
      </c>
      <c r="G96" s="42"/>
      <c r="H96" s="43">
        <f t="shared" si="1"/>
        <v>5.6890900000000002</v>
      </c>
      <c r="I96" s="1"/>
      <c r="J96" s="62">
        <f>'Tabel 2021 52 weken'!J96</f>
        <v>0.71099999999999997</v>
      </c>
      <c r="K96" s="60"/>
      <c r="L96" s="45">
        <f t="shared" si="2"/>
        <v>3.2549399999999991</v>
      </c>
      <c r="M96" s="44"/>
      <c r="N96" s="45">
        <f t="shared" si="3"/>
        <v>2.94103</v>
      </c>
    </row>
    <row r="97" spans="1:14" ht="15" x14ac:dyDescent="0.2">
      <c r="A97" s="67">
        <f>'Tabel 2021 52 weken'!A97</f>
        <v>185071</v>
      </c>
      <c r="B97" s="67">
        <f>'Tabel 2021 52 weken'!B97</f>
        <v>188342</v>
      </c>
      <c r="C97" s="1"/>
      <c r="D97" s="61">
        <f>'Tabel 2021 52 weken'!D97</f>
        <v>0.33300000000000002</v>
      </c>
      <c r="E97" s="59"/>
      <c r="F97" s="43">
        <f t="shared" si="0"/>
        <v>6.45282</v>
      </c>
      <c r="G97" s="42"/>
      <c r="H97" s="43">
        <f t="shared" si="1"/>
        <v>5.6890900000000002</v>
      </c>
      <c r="I97" s="1"/>
      <c r="J97" s="62">
        <f>'Tabel 2021 52 weken'!J97</f>
        <v>0.70499999999999996</v>
      </c>
      <c r="K97" s="60"/>
      <c r="L97" s="45">
        <f t="shared" si="2"/>
        <v>3.3056999999999994</v>
      </c>
      <c r="M97" s="44"/>
      <c r="N97" s="45">
        <f t="shared" si="3"/>
        <v>2.9846499999999998</v>
      </c>
    </row>
    <row r="98" spans="1:14" ht="15" x14ac:dyDescent="0.2">
      <c r="A98" s="67">
        <f>'Tabel 2021 52 weken'!A98</f>
        <v>188343</v>
      </c>
      <c r="B98" s="67">
        <f>'Tabel 2021 52 weken'!B98</f>
        <v>191612</v>
      </c>
      <c r="C98" s="1"/>
      <c r="D98" s="61">
        <f>'Tabel 2021 52 weken'!D98</f>
        <v>0.33300000000000002</v>
      </c>
      <c r="E98" s="59"/>
      <c r="F98" s="43">
        <f t="shared" ref="F98:F101" si="4">IF($D$19&gt;=$F$28,($F$28*(100%-D98))+($F$19),$D$19*(100%-D98)+$F$19)</f>
        <v>6.45282</v>
      </c>
      <c r="G98" s="42"/>
      <c r="H98" s="43">
        <f t="shared" ref="H98:H101" si="5">IF($D$20&gt;=$H$28,($H$28*(100%-D98))+($F$20),$D$20*(100%-D98)+($F$20))</f>
        <v>5.6890900000000002</v>
      </c>
      <c r="I98" s="1"/>
      <c r="J98" s="62">
        <f>'Tabel 2021 52 weken'!J98</f>
        <v>0.69799999999999995</v>
      </c>
      <c r="K98" s="60"/>
      <c r="L98" s="45">
        <f t="shared" ref="L98:L101" si="6">IF($D$19&gt;=$L$28,($L$28*(100%-J98))+(F$19),$D$19*(100%-J98)+$F$19)</f>
        <v>3.3649199999999992</v>
      </c>
      <c r="M98" s="44"/>
      <c r="N98" s="45">
        <f t="shared" ref="N98:N101" si="7">IF($D$20&gt;=$H$28,($H$28*(100%-J98))+($F$20),$D$20*(100%-J98)+($F$20))</f>
        <v>3.0355400000000001</v>
      </c>
    </row>
    <row r="99" spans="1:14" ht="15" x14ac:dyDescent="0.2">
      <c r="A99" s="67">
        <f>'Tabel 2021 52 weken'!A99</f>
        <v>191613</v>
      </c>
      <c r="B99" s="67">
        <f>'Tabel 2021 52 weken'!B99</f>
        <v>194884</v>
      </c>
      <c r="C99" s="1"/>
      <c r="D99" s="61">
        <f>'Tabel 2021 52 weken'!D99</f>
        <v>0.33300000000000002</v>
      </c>
      <c r="E99" s="59"/>
      <c r="F99" s="43">
        <f t="shared" si="4"/>
        <v>6.45282</v>
      </c>
      <c r="G99" s="42"/>
      <c r="H99" s="43">
        <f t="shared" si="5"/>
        <v>5.6890900000000002</v>
      </c>
      <c r="I99" s="1"/>
      <c r="J99" s="62">
        <f>'Tabel 2021 52 weken'!J99</f>
        <v>0.69</v>
      </c>
      <c r="K99" s="60"/>
      <c r="L99" s="45">
        <f t="shared" si="6"/>
        <v>3.4325999999999994</v>
      </c>
      <c r="M99" s="44"/>
      <c r="N99" s="45">
        <f t="shared" si="7"/>
        <v>3.0937000000000001</v>
      </c>
    </row>
    <row r="100" spans="1:14" ht="15" x14ac:dyDescent="0.2">
      <c r="A100" s="67">
        <f>'Tabel 2021 52 weken'!A100</f>
        <v>194885</v>
      </c>
      <c r="B100" s="67">
        <f>'Tabel 2021 52 weken'!B100</f>
        <v>198154</v>
      </c>
      <c r="C100" s="1"/>
      <c r="D100" s="61">
        <f>'Tabel 2021 52 weken'!D100</f>
        <v>0.33300000000000002</v>
      </c>
      <c r="E100" s="59"/>
      <c r="F100" s="43">
        <f t="shared" si="4"/>
        <v>6.45282</v>
      </c>
      <c r="G100" s="42"/>
      <c r="H100" s="43">
        <f t="shared" si="5"/>
        <v>5.6890900000000002</v>
      </c>
      <c r="I100" s="1"/>
      <c r="J100" s="62">
        <f>'Tabel 2021 52 weken'!J100</f>
        <v>0.68500000000000005</v>
      </c>
      <c r="K100" s="60"/>
      <c r="L100" s="45">
        <f t="shared" si="6"/>
        <v>3.4748999999999985</v>
      </c>
      <c r="M100" s="44"/>
      <c r="N100" s="45">
        <f t="shared" si="7"/>
        <v>3.1300499999999993</v>
      </c>
    </row>
    <row r="101" spans="1:14" ht="15" x14ac:dyDescent="0.2">
      <c r="A101" s="67">
        <f>'Tabel 2021 52 weken'!A101</f>
        <v>198155</v>
      </c>
      <c r="B101" s="67" t="str">
        <f>'Tabel 2021 52 weken'!B101</f>
        <v>en hoger</v>
      </c>
      <c r="C101" s="1"/>
      <c r="D101" s="61">
        <f>'Tabel 2021 52 weken'!D101</f>
        <v>0.33300000000000002</v>
      </c>
      <c r="E101" s="59"/>
      <c r="F101" s="43">
        <f t="shared" si="4"/>
        <v>6.45282</v>
      </c>
      <c r="G101" s="42"/>
      <c r="H101" s="43">
        <f t="shared" si="5"/>
        <v>5.6890900000000002</v>
      </c>
      <c r="I101" s="1"/>
      <c r="J101" s="62">
        <f>'Tabel 2021 52 weken'!J101</f>
        <v>0.67600000000000005</v>
      </c>
      <c r="K101" s="60"/>
      <c r="L101" s="45">
        <f t="shared" si="6"/>
        <v>3.5510399999999986</v>
      </c>
      <c r="M101" s="44"/>
      <c r="N101" s="45">
        <f t="shared" si="7"/>
        <v>3.1954799999999994</v>
      </c>
    </row>
    <row r="102" spans="1:14" x14ac:dyDescent="0.2">
      <c r="C102" s="1"/>
      <c r="I102" s="1"/>
    </row>
    <row r="103" spans="1:14" x14ac:dyDescent="0.2">
      <c r="C103" s="1"/>
      <c r="I103" s="1"/>
    </row>
    <row r="104" spans="1:14" x14ac:dyDescent="0.2">
      <c r="C104" s="1"/>
      <c r="I104" s="1"/>
    </row>
    <row r="105" spans="1:14" x14ac:dyDescent="0.2">
      <c r="A105" s="51"/>
      <c r="C105" s="1"/>
      <c r="I105" s="1"/>
    </row>
    <row r="106" spans="1:14" x14ac:dyDescent="0.2">
      <c r="A106" s="51"/>
      <c r="C106" s="1"/>
      <c r="I106" s="1"/>
    </row>
    <row r="107" spans="1:14" x14ac:dyDescent="0.2">
      <c r="C107" s="1"/>
      <c r="I107" s="1"/>
    </row>
    <row r="108" spans="1:14" x14ac:dyDescent="0.2">
      <c r="C108" s="1"/>
      <c r="I108" s="1"/>
    </row>
    <row r="109" spans="1:14" x14ac:dyDescent="0.2">
      <c r="C109" s="1"/>
      <c r="I109" s="1"/>
    </row>
    <row r="110" spans="1:14" ht="15.75" x14ac:dyDescent="0.2">
      <c r="A110" s="54"/>
      <c r="B110" s="55"/>
      <c r="C110" s="58"/>
      <c r="D110" s="53"/>
      <c r="I110" s="1"/>
    </row>
    <row r="111" spans="1:14" ht="15.75" x14ac:dyDescent="0.2">
      <c r="A111" s="55"/>
      <c r="B111" s="55"/>
      <c r="C111" s="58"/>
      <c r="D111" s="53"/>
      <c r="I111" s="1"/>
    </row>
    <row r="112" spans="1:14" ht="15.75" x14ac:dyDescent="0.2">
      <c r="A112" s="55"/>
      <c r="B112" s="55"/>
      <c r="C112" s="58"/>
      <c r="D112" s="53"/>
      <c r="I112" s="1"/>
    </row>
    <row r="113" spans="1:10" ht="15.75" x14ac:dyDescent="0.2">
      <c r="A113" s="55"/>
      <c r="B113" s="55"/>
      <c r="C113" s="58"/>
      <c r="D113" s="53"/>
      <c r="I113" s="1"/>
    </row>
    <row r="114" spans="1:10" ht="15.75" x14ac:dyDescent="0.2">
      <c r="A114" s="55"/>
      <c r="B114" s="55"/>
      <c r="C114" s="53"/>
      <c r="D114" s="53"/>
    </row>
    <row r="115" spans="1:10" ht="15.75" x14ac:dyDescent="0.2">
      <c r="A115" s="55"/>
      <c r="B115" s="55"/>
      <c r="C115" s="53"/>
      <c r="D115" s="53"/>
      <c r="F115"/>
      <c r="H115"/>
      <c r="J115"/>
    </row>
    <row r="116" spans="1:10" ht="15.75" x14ac:dyDescent="0.2">
      <c r="A116" s="55"/>
      <c r="B116" s="55"/>
      <c r="C116" s="53"/>
      <c r="D116" s="53"/>
      <c r="F116"/>
      <c r="H116"/>
      <c r="J116"/>
    </row>
    <row r="117" spans="1:10" ht="15.75" x14ac:dyDescent="0.2">
      <c r="A117" s="55"/>
      <c r="B117" s="55"/>
      <c r="C117" s="53"/>
      <c r="D117" s="53"/>
      <c r="F117"/>
      <c r="H117"/>
      <c r="J117"/>
    </row>
    <row r="118" spans="1:10" ht="15.75" x14ac:dyDescent="0.2">
      <c r="A118" s="55"/>
      <c r="B118" s="55"/>
      <c r="C118" s="53"/>
      <c r="D118" s="53"/>
      <c r="F118"/>
      <c r="H118"/>
      <c r="J118"/>
    </row>
    <row r="119" spans="1:10" ht="15.75" x14ac:dyDescent="0.2">
      <c r="A119" s="55"/>
      <c r="B119" s="55"/>
      <c r="C119" s="53"/>
      <c r="D119" s="53"/>
      <c r="F119"/>
      <c r="H119"/>
      <c r="J119"/>
    </row>
    <row r="120" spans="1:10" ht="15.75" x14ac:dyDescent="0.2">
      <c r="A120" s="55"/>
      <c r="B120" s="55"/>
      <c r="C120" s="53"/>
      <c r="D120" s="53"/>
      <c r="F120"/>
      <c r="H120"/>
      <c r="J120"/>
    </row>
    <row r="121" spans="1:10" ht="15.75" x14ac:dyDescent="0.2">
      <c r="A121" s="55"/>
      <c r="B121" s="55"/>
      <c r="C121" s="53"/>
      <c r="D121" s="53"/>
      <c r="F121"/>
      <c r="H121"/>
      <c r="J121"/>
    </row>
    <row r="122" spans="1:10" ht="15.75" x14ac:dyDescent="0.2">
      <c r="A122" s="55"/>
      <c r="B122" s="55"/>
      <c r="C122" s="53"/>
      <c r="D122" s="53"/>
      <c r="F122"/>
      <c r="H122"/>
      <c r="J122"/>
    </row>
    <row r="123" spans="1:10" ht="15.75" x14ac:dyDescent="0.2">
      <c r="A123" s="55"/>
      <c r="B123" s="55"/>
      <c r="C123" s="53"/>
      <c r="D123" s="53"/>
      <c r="F123"/>
      <c r="H123"/>
      <c r="J123"/>
    </row>
    <row r="124" spans="1:10" ht="15.75" x14ac:dyDescent="0.2">
      <c r="A124" s="55"/>
      <c r="B124" s="55"/>
      <c r="C124" s="53"/>
      <c r="D124" s="53"/>
      <c r="F124"/>
      <c r="H124"/>
      <c r="J124"/>
    </row>
    <row r="125" spans="1:10" ht="15.75" x14ac:dyDescent="0.2">
      <c r="A125" s="55"/>
      <c r="B125" s="55"/>
      <c r="C125" s="53"/>
      <c r="D125" s="53"/>
      <c r="F125"/>
      <c r="H125"/>
      <c r="J125"/>
    </row>
    <row r="126" spans="1:10" ht="15.75" x14ac:dyDescent="0.2">
      <c r="A126" s="55"/>
      <c r="B126" s="55"/>
      <c r="C126" s="53"/>
      <c r="D126" s="53"/>
      <c r="F126"/>
      <c r="H126"/>
      <c r="J126"/>
    </row>
    <row r="127" spans="1:10" ht="15.75" x14ac:dyDescent="0.2">
      <c r="A127" s="55"/>
      <c r="B127" s="55"/>
      <c r="C127" s="53"/>
      <c r="D127" s="53"/>
      <c r="F127"/>
      <c r="H127"/>
      <c r="J127"/>
    </row>
    <row r="128" spans="1:10" ht="15.75" x14ac:dyDescent="0.2">
      <c r="A128" s="55"/>
      <c r="B128" s="55"/>
      <c r="C128" s="53"/>
      <c r="D128" s="53"/>
      <c r="F128"/>
      <c r="H128"/>
      <c r="J128"/>
    </row>
    <row r="129" spans="1:10" ht="15.75" x14ac:dyDescent="0.2">
      <c r="A129" s="55"/>
      <c r="B129" s="55"/>
      <c r="C129" s="53"/>
      <c r="D129" s="53"/>
      <c r="F129"/>
      <c r="H129"/>
      <c r="J129"/>
    </row>
    <row r="130" spans="1:10" ht="15.75" x14ac:dyDescent="0.2">
      <c r="A130" s="55"/>
      <c r="B130" s="55"/>
      <c r="C130" s="53"/>
      <c r="D130" s="53"/>
      <c r="F130"/>
      <c r="H130"/>
      <c r="J130"/>
    </row>
    <row r="131" spans="1:10" ht="15.75" x14ac:dyDescent="0.2">
      <c r="A131" s="55"/>
      <c r="B131" s="55"/>
      <c r="C131" s="53"/>
      <c r="D131" s="53"/>
      <c r="F131"/>
      <c r="H131"/>
      <c r="J131"/>
    </row>
    <row r="132" spans="1:10" ht="15.75" x14ac:dyDescent="0.2">
      <c r="A132" s="55"/>
      <c r="B132" s="55"/>
      <c r="C132" s="53"/>
      <c r="D132" s="53"/>
      <c r="F132"/>
      <c r="H132"/>
      <c r="J132"/>
    </row>
    <row r="133" spans="1:10" ht="15.75" x14ac:dyDescent="0.2">
      <c r="A133" s="55"/>
      <c r="B133" s="55"/>
      <c r="C133" s="53"/>
      <c r="D133" s="53"/>
      <c r="F133"/>
      <c r="H133"/>
      <c r="J133"/>
    </row>
    <row r="134" spans="1:10" ht="15.75" x14ac:dyDescent="0.2">
      <c r="A134" s="55"/>
      <c r="B134" s="55"/>
      <c r="C134" s="53"/>
      <c r="D134" s="53"/>
      <c r="F134"/>
      <c r="H134"/>
      <c r="J134"/>
    </row>
    <row r="135" spans="1:10" ht="15.75" x14ac:dyDescent="0.2">
      <c r="A135" s="55"/>
      <c r="B135" s="55"/>
      <c r="C135" s="53"/>
      <c r="D135" s="53"/>
      <c r="F135"/>
      <c r="H135"/>
      <c r="J135"/>
    </row>
    <row r="136" spans="1:10" ht="15.75" x14ac:dyDescent="0.2">
      <c r="A136" s="55"/>
      <c r="B136" s="55"/>
      <c r="C136" s="53"/>
      <c r="D136" s="53"/>
      <c r="F136"/>
      <c r="H136"/>
      <c r="J136"/>
    </row>
    <row r="137" spans="1:10" ht="15.75" x14ac:dyDescent="0.2">
      <c r="A137" s="55"/>
      <c r="B137" s="55"/>
      <c r="C137" s="53"/>
      <c r="D137" s="53"/>
      <c r="F137"/>
      <c r="H137"/>
      <c r="J137"/>
    </row>
    <row r="138" spans="1:10" ht="15.75" x14ac:dyDescent="0.2">
      <c r="A138" s="55"/>
      <c r="B138" s="55"/>
      <c r="C138" s="53"/>
      <c r="D138" s="53"/>
      <c r="F138"/>
      <c r="H138"/>
      <c r="J138"/>
    </row>
    <row r="139" spans="1:10" ht="15.75" x14ac:dyDescent="0.2">
      <c r="A139" s="55"/>
      <c r="B139" s="55"/>
      <c r="C139" s="53"/>
      <c r="D139" s="53"/>
      <c r="F139"/>
      <c r="H139"/>
      <c r="J139"/>
    </row>
    <row r="140" spans="1:10" ht="15.75" x14ac:dyDescent="0.2">
      <c r="A140" s="55"/>
      <c r="B140" s="55"/>
      <c r="C140" s="53"/>
      <c r="D140" s="53"/>
      <c r="F140"/>
      <c r="H140"/>
      <c r="J140"/>
    </row>
    <row r="141" spans="1:10" ht="15.75" x14ac:dyDescent="0.2">
      <c r="A141" s="55"/>
      <c r="B141" s="55"/>
      <c r="C141" s="53"/>
      <c r="D141" s="53"/>
      <c r="F141"/>
      <c r="H141"/>
      <c r="J141"/>
    </row>
    <row r="142" spans="1:10" ht="15.75" x14ac:dyDescent="0.2">
      <c r="A142" s="55"/>
      <c r="B142" s="55"/>
      <c r="C142" s="53"/>
      <c r="D142" s="53"/>
      <c r="F142"/>
      <c r="H142"/>
      <c r="J142"/>
    </row>
    <row r="143" spans="1:10" ht="15.75" x14ac:dyDescent="0.2">
      <c r="A143" s="55"/>
      <c r="B143" s="55"/>
      <c r="C143" s="53"/>
      <c r="D143" s="53"/>
      <c r="F143"/>
      <c r="H143"/>
      <c r="J143"/>
    </row>
    <row r="144" spans="1:10" ht="15.75" x14ac:dyDescent="0.2">
      <c r="A144" s="55"/>
      <c r="B144" s="55"/>
      <c r="C144" s="53"/>
      <c r="D144" s="53"/>
      <c r="F144"/>
      <c r="H144"/>
      <c r="J144"/>
    </row>
    <row r="145" spans="1:10" ht="15.75" x14ac:dyDescent="0.2">
      <c r="A145" s="55"/>
      <c r="B145" s="55"/>
      <c r="C145" s="53"/>
      <c r="D145" s="53"/>
      <c r="F145"/>
      <c r="H145"/>
      <c r="J145"/>
    </row>
    <row r="146" spans="1:10" ht="15.75" x14ac:dyDescent="0.2">
      <c r="A146" s="55"/>
      <c r="B146" s="55"/>
      <c r="C146" s="53"/>
      <c r="D146" s="53"/>
      <c r="F146"/>
      <c r="H146"/>
      <c r="J146"/>
    </row>
    <row r="147" spans="1:10" ht="15.75" x14ac:dyDescent="0.2">
      <c r="A147" s="55"/>
      <c r="B147" s="55"/>
      <c r="C147" s="53"/>
      <c r="D147" s="53"/>
      <c r="F147"/>
      <c r="H147"/>
      <c r="J147"/>
    </row>
    <row r="148" spans="1:10" ht="15.75" x14ac:dyDescent="0.2">
      <c r="A148" s="55"/>
      <c r="B148" s="55"/>
      <c r="C148" s="53"/>
      <c r="D148" s="53"/>
      <c r="F148"/>
      <c r="H148"/>
      <c r="J148"/>
    </row>
    <row r="149" spans="1:10" ht="15.75" x14ac:dyDescent="0.2">
      <c r="A149" s="55"/>
      <c r="B149" s="55"/>
      <c r="C149" s="53"/>
      <c r="D149" s="53"/>
      <c r="F149"/>
      <c r="H149"/>
      <c r="J149"/>
    </row>
    <row r="150" spans="1:10" ht="15.75" x14ac:dyDescent="0.2">
      <c r="A150" s="56"/>
      <c r="B150" s="57"/>
      <c r="C150" s="53"/>
      <c r="D150" s="53"/>
      <c r="F150"/>
      <c r="H150"/>
      <c r="J150"/>
    </row>
    <row r="151" spans="1:10" ht="15.75" x14ac:dyDescent="0.2">
      <c r="A151" s="57"/>
      <c r="B151" s="57"/>
      <c r="C151" s="53"/>
      <c r="D151" s="53"/>
      <c r="F151"/>
      <c r="H151"/>
      <c r="J151"/>
    </row>
    <row r="152" spans="1:10" ht="15.75" x14ac:dyDescent="0.2">
      <c r="A152" s="57"/>
      <c r="B152" s="57"/>
      <c r="C152" s="53"/>
      <c r="D152" s="53"/>
      <c r="F152"/>
      <c r="H152"/>
      <c r="J152"/>
    </row>
    <row r="153" spans="1:10" ht="15.75" x14ac:dyDescent="0.2">
      <c r="A153" s="57"/>
      <c r="B153" s="57"/>
      <c r="C153" s="53"/>
      <c r="D153" s="53"/>
      <c r="F153"/>
      <c r="H153"/>
      <c r="J153"/>
    </row>
    <row r="154" spans="1:10" ht="15.75" x14ac:dyDescent="0.2">
      <c r="A154" s="57"/>
      <c r="B154" s="57"/>
      <c r="C154" s="53"/>
      <c r="D154" s="53"/>
      <c r="F154"/>
      <c r="H154"/>
      <c r="J154"/>
    </row>
    <row r="155" spans="1:10" ht="15.75" x14ac:dyDescent="0.2">
      <c r="A155" s="57"/>
      <c r="B155" s="57"/>
      <c r="C155" s="53"/>
      <c r="D155" s="53"/>
      <c r="F155"/>
      <c r="H155"/>
      <c r="J155"/>
    </row>
    <row r="156" spans="1:10" ht="15.75" x14ac:dyDescent="0.2">
      <c r="A156" s="57"/>
      <c r="B156" s="57"/>
      <c r="C156" s="53"/>
      <c r="D156" s="53"/>
      <c r="F156"/>
      <c r="H156"/>
      <c r="J156"/>
    </row>
    <row r="157" spans="1:10" ht="15.75" x14ac:dyDescent="0.2">
      <c r="A157" s="57"/>
      <c r="B157" s="57"/>
      <c r="C157" s="53"/>
      <c r="D157" s="53"/>
      <c r="F157"/>
      <c r="H157"/>
      <c r="J157"/>
    </row>
    <row r="158" spans="1:10" ht="15.75" x14ac:dyDescent="0.2">
      <c r="A158" s="57"/>
      <c r="B158" s="57"/>
      <c r="C158" s="53"/>
      <c r="D158" s="53"/>
      <c r="F158"/>
      <c r="H158"/>
      <c r="J158"/>
    </row>
    <row r="159" spans="1:10" ht="15.75" x14ac:dyDescent="0.2">
      <c r="A159" s="57"/>
      <c r="B159" s="57"/>
      <c r="C159" s="53"/>
      <c r="D159" s="53"/>
      <c r="F159"/>
      <c r="H159"/>
      <c r="J159"/>
    </row>
    <row r="160" spans="1:10" ht="15.75" x14ac:dyDescent="0.2">
      <c r="A160" s="57"/>
      <c r="B160" s="57"/>
      <c r="C160" s="53"/>
      <c r="D160" s="53"/>
      <c r="F160"/>
      <c r="H160"/>
      <c r="J160"/>
    </row>
    <row r="161" spans="1:10" ht="15.75" x14ac:dyDescent="0.2">
      <c r="A161" s="57"/>
      <c r="B161" s="57"/>
      <c r="C161" s="53"/>
      <c r="D161" s="53"/>
      <c r="F161"/>
      <c r="H161"/>
      <c r="J161"/>
    </row>
    <row r="162" spans="1:10" ht="15.75" x14ac:dyDescent="0.2">
      <c r="A162" s="57"/>
      <c r="B162" s="57"/>
      <c r="C162" s="53"/>
      <c r="D162" s="53"/>
      <c r="F162"/>
      <c r="H162"/>
      <c r="J162"/>
    </row>
    <row r="163" spans="1:10" ht="15.75" x14ac:dyDescent="0.2">
      <c r="A163" s="57"/>
      <c r="B163" s="57"/>
      <c r="C163" s="53"/>
      <c r="D163" s="53"/>
      <c r="F163"/>
      <c r="H163"/>
      <c r="J163"/>
    </row>
    <row r="164" spans="1:10" ht="15.75" x14ac:dyDescent="0.2">
      <c r="A164" s="57"/>
      <c r="B164" s="57"/>
      <c r="C164" s="53"/>
      <c r="D164" s="53"/>
      <c r="F164"/>
      <c r="H164"/>
      <c r="J164"/>
    </row>
    <row r="165" spans="1:10" ht="15.75" x14ac:dyDescent="0.2">
      <c r="A165" s="57"/>
      <c r="B165" s="57"/>
      <c r="C165" s="53"/>
      <c r="D165" s="53"/>
      <c r="F165"/>
      <c r="H165"/>
      <c r="J165"/>
    </row>
    <row r="166" spans="1:10" ht="15.75" x14ac:dyDescent="0.2">
      <c r="A166" s="57"/>
      <c r="B166" s="57"/>
      <c r="C166" s="53"/>
      <c r="D166" s="53"/>
      <c r="F166"/>
      <c r="H166"/>
      <c r="J166"/>
    </row>
    <row r="167" spans="1:10" ht="15.75" x14ac:dyDescent="0.2">
      <c r="A167" s="57"/>
      <c r="B167" s="56"/>
      <c r="C167" s="53"/>
      <c r="D167" s="53"/>
      <c r="F167"/>
      <c r="H167"/>
      <c r="J167"/>
    </row>
    <row r="168" spans="1:10" ht="15.75" x14ac:dyDescent="0.2">
      <c r="A168" s="57"/>
      <c r="B168" s="57"/>
      <c r="C168" s="53"/>
      <c r="D168" s="53"/>
      <c r="F168"/>
      <c r="H168"/>
      <c r="J168"/>
    </row>
    <row r="169" spans="1:10" ht="15.75" x14ac:dyDescent="0.2">
      <c r="A169" s="57"/>
      <c r="B169" s="57"/>
      <c r="C169" s="53"/>
      <c r="D169" s="53"/>
      <c r="F169"/>
      <c r="H169"/>
      <c r="J169"/>
    </row>
    <row r="170" spans="1:10" ht="15.75" x14ac:dyDescent="0.2">
      <c r="A170" s="57"/>
      <c r="B170" s="57"/>
      <c r="C170" s="53"/>
      <c r="D170" s="53"/>
      <c r="F170"/>
      <c r="H170"/>
      <c r="J170"/>
    </row>
    <row r="171" spans="1:10" ht="15.75" x14ac:dyDescent="0.2">
      <c r="A171" s="57"/>
      <c r="B171" s="57"/>
      <c r="C171" s="53"/>
      <c r="D171" s="53"/>
      <c r="F171"/>
      <c r="H171"/>
      <c r="J171"/>
    </row>
    <row r="172" spans="1:10" ht="15.75" x14ac:dyDescent="0.2">
      <c r="A172" s="57"/>
      <c r="B172" s="57"/>
      <c r="C172" s="53"/>
      <c r="D172" s="53"/>
      <c r="F172"/>
      <c r="H172"/>
      <c r="J172"/>
    </row>
    <row r="173" spans="1:10" ht="15.75" x14ac:dyDescent="0.2">
      <c r="A173" s="57"/>
      <c r="B173" s="57"/>
      <c r="C173" s="53"/>
      <c r="D173" s="53"/>
      <c r="F173"/>
      <c r="H173"/>
      <c r="J173"/>
    </row>
    <row r="174" spans="1:10" ht="15.75" x14ac:dyDescent="0.2">
      <c r="A174" s="57"/>
      <c r="B174" s="57"/>
      <c r="C174" s="53"/>
      <c r="D174" s="53"/>
      <c r="F174"/>
      <c r="H174"/>
      <c r="J174"/>
    </row>
    <row r="175" spans="1:10" ht="15.75" x14ac:dyDescent="0.2">
      <c r="A175" s="57"/>
      <c r="B175" s="57"/>
      <c r="C175" s="53"/>
      <c r="D175" s="53"/>
      <c r="F175"/>
      <c r="H175"/>
      <c r="J175"/>
    </row>
    <row r="176" spans="1:10" ht="15.75" x14ac:dyDescent="0.2">
      <c r="A176" s="57"/>
      <c r="B176" s="57"/>
      <c r="C176" s="53"/>
      <c r="D176" s="53"/>
      <c r="F176"/>
      <c r="H176"/>
      <c r="J176"/>
    </row>
    <row r="177" spans="1:10" ht="15.75" x14ac:dyDescent="0.2">
      <c r="A177" s="57"/>
      <c r="B177" s="57"/>
      <c r="C177" s="53"/>
      <c r="D177" s="53"/>
      <c r="F177"/>
      <c r="H177"/>
      <c r="J177"/>
    </row>
    <row r="178" spans="1:10" ht="15.75" x14ac:dyDescent="0.2">
      <c r="A178" s="57"/>
      <c r="B178" s="54"/>
      <c r="C178" s="53"/>
      <c r="D178" s="53"/>
      <c r="F178"/>
      <c r="H178"/>
      <c r="J178"/>
    </row>
  </sheetData>
  <mergeCells count="3">
    <mergeCell ref="A24:B24"/>
    <mergeCell ref="D24:H24"/>
    <mergeCell ref="J24:N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W178"/>
  <sheetViews>
    <sheetView topLeftCell="A4" workbookViewId="0">
      <pane ySplit="13" topLeftCell="A17" activePane="bottomLeft" state="frozen"/>
      <selection activeCell="A4" sqref="A4"/>
      <selection pane="bottomLeft" activeCell="F29" sqref="F29"/>
    </sheetView>
  </sheetViews>
  <sheetFormatPr defaultRowHeight="12.75" x14ac:dyDescent="0.2"/>
  <cols>
    <col min="1" max="2" width="12" style="8" customWidth="1"/>
    <col min="3" max="3" width="2.7109375" customWidth="1"/>
    <col min="4" max="4" width="12" style="9" customWidth="1"/>
    <col min="5" max="5" width="2.7109375" customWidth="1"/>
    <col min="6" max="6" width="12" style="10" customWidth="1"/>
    <col min="7" max="7" width="2.7109375" customWidth="1"/>
    <col min="8" max="8" width="12" style="10" customWidth="1"/>
    <col min="9" max="9" width="2.7109375" customWidth="1"/>
    <col min="10" max="10" width="12" style="9" customWidth="1"/>
    <col min="11" max="11" width="2.7109375" customWidth="1"/>
    <col min="12" max="12" width="12" customWidth="1"/>
    <col min="13" max="13" width="2.7109375" customWidth="1"/>
    <col min="14" max="14" width="12" customWidth="1"/>
  </cols>
  <sheetData>
    <row r="1" spans="1:2" s="1" customFormat="1" ht="19.5" x14ac:dyDescent="0.25">
      <c r="A1" s="4" t="s">
        <v>56</v>
      </c>
    </row>
    <row r="2" spans="1:2" s="1" customFormat="1" x14ac:dyDescent="0.2">
      <c r="A2" s="1" t="s">
        <v>57</v>
      </c>
    </row>
    <row r="3" spans="1:2" s="1" customFormat="1" x14ac:dyDescent="0.2"/>
    <row r="4" spans="1:2" s="1" customFormat="1" x14ac:dyDescent="0.2"/>
    <row r="5" spans="1:2" s="1" customFormat="1" ht="14.25" x14ac:dyDescent="0.2">
      <c r="A5" s="5" t="s">
        <v>1</v>
      </c>
    </row>
    <row r="6" spans="1:2" s="1" customFormat="1" x14ac:dyDescent="0.2"/>
    <row r="7" spans="1:2" s="1" customFormat="1" ht="15" x14ac:dyDescent="0.2">
      <c r="A7" s="6" t="s">
        <v>2</v>
      </c>
      <c r="B7" s="1" t="s">
        <v>3</v>
      </c>
    </row>
    <row r="8" spans="1:2" s="1" customFormat="1" ht="15" x14ac:dyDescent="0.2">
      <c r="A8" s="6" t="s">
        <v>4</v>
      </c>
      <c r="B8" s="1" t="s">
        <v>5</v>
      </c>
    </row>
    <row r="9" spans="1:2" s="1" customFormat="1" ht="15" x14ac:dyDescent="0.2">
      <c r="A9" s="7"/>
      <c r="B9" s="1" t="s">
        <v>6</v>
      </c>
    </row>
    <row r="10" spans="1:2" s="1" customFormat="1" ht="15" x14ac:dyDescent="0.2">
      <c r="A10" s="7"/>
      <c r="B10" s="2" t="s">
        <v>7</v>
      </c>
    </row>
    <row r="11" spans="1:2" s="1" customFormat="1" ht="15" x14ac:dyDescent="0.2">
      <c r="A11" s="7"/>
      <c r="B11" s="2" t="s">
        <v>8</v>
      </c>
    </row>
    <row r="12" spans="1:2" s="1" customFormat="1" ht="15" x14ac:dyDescent="0.2">
      <c r="A12" s="6" t="s">
        <v>9</v>
      </c>
      <c r="B12" s="1" t="s">
        <v>10</v>
      </c>
    </row>
    <row r="13" spans="1:2" s="1" customFormat="1" x14ac:dyDescent="0.2">
      <c r="B13" s="1" t="s">
        <v>6</v>
      </c>
    </row>
    <row r="14" spans="1:2" s="1" customFormat="1" x14ac:dyDescent="0.2">
      <c r="B14" s="2" t="s">
        <v>7</v>
      </c>
    </row>
    <row r="15" spans="1:2" s="1" customFormat="1" x14ac:dyDescent="0.2">
      <c r="B15" s="2" t="s">
        <v>8</v>
      </c>
    </row>
    <row r="16" spans="1:2" s="1" customFormat="1" x14ac:dyDescent="0.2">
      <c r="B16" s="2"/>
    </row>
    <row r="17" spans="1:14" s="1" customFormat="1" x14ac:dyDescent="0.2">
      <c r="B17" s="2"/>
    </row>
    <row r="18" spans="1:14" x14ac:dyDescent="0.2">
      <c r="F18" s="10" t="s">
        <v>11</v>
      </c>
      <c r="J18" s="11"/>
    </row>
    <row r="19" spans="1:14" x14ac:dyDescent="0.2">
      <c r="A19" s="10" t="s">
        <v>12</v>
      </c>
      <c r="D19" s="138">
        <f>+'Tabel 2021 52 weken'!D19</f>
        <v>8.4600000000000009</v>
      </c>
      <c r="F19" s="12">
        <f>IF(F28-D19&gt;0,F28-D19,0)</f>
        <v>1.0199999999999996</v>
      </c>
      <c r="L19" s="13"/>
      <c r="N19" s="10"/>
    </row>
    <row r="20" spans="1:14" x14ac:dyDescent="0.2">
      <c r="A20" s="10" t="s">
        <v>13</v>
      </c>
      <c r="D20" s="138">
        <f>+'Tabel 2021 52 weken'!D20</f>
        <v>7.27</v>
      </c>
      <c r="F20" s="12">
        <f>IF(H28-D20&gt;0,H28-D20,0)</f>
        <v>1.2200000000000006</v>
      </c>
      <c r="N20" s="10"/>
    </row>
    <row r="21" spans="1:14" x14ac:dyDescent="0.2">
      <c r="A21" s="10"/>
      <c r="D21" s="10"/>
      <c r="N21" s="10"/>
    </row>
    <row r="22" spans="1:14" x14ac:dyDescent="0.2">
      <c r="A22" s="10"/>
      <c r="B22" s="81"/>
      <c r="D22" s="10"/>
      <c r="N22" s="10"/>
    </row>
    <row r="23" spans="1:14" x14ac:dyDescent="0.2">
      <c r="A23" s="10"/>
      <c r="B23" s="82"/>
      <c r="D23" s="10"/>
      <c r="N23" s="10"/>
    </row>
    <row r="24" spans="1:14" ht="15" x14ac:dyDescent="0.2">
      <c r="A24" s="155" t="s">
        <v>14</v>
      </c>
      <c r="B24" s="155"/>
      <c r="D24" s="156" t="s">
        <v>15</v>
      </c>
      <c r="E24" s="156"/>
      <c r="F24" s="156"/>
      <c r="G24" s="156"/>
      <c r="H24" s="156"/>
      <c r="I24" s="14"/>
      <c r="J24" s="157" t="s">
        <v>16</v>
      </c>
      <c r="K24" s="157"/>
      <c r="L24" s="157"/>
      <c r="M24" s="157"/>
      <c r="N24" s="157"/>
    </row>
    <row r="25" spans="1:14" x14ac:dyDescent="0.2">
      <c r="A25" s="15" t="s">
        <v>17</v>
      </c>
      <c r="B25" s="15"/>
      <c r="D25" s="16" t="s">
        <v>18</v>
      </c>
      <c r="E25" s="17"/>
      <c r="F25" s="18"/>
      <c r="G25" s="17"/>
      <c r="H25" s="18"/>
      <c r="J25" s="19" t="s">
        <v>18</v>
      </c>
      <c r="K25" s="20"/>
      <c r="L25" s="20"/>
      <c r="M25" s="20"/>
      <c r="N25" s="20"/>
    </row>
    <row r="26" spans="1:14" x14ac:dyDescent="0.2">
      <c r="A26" s="15" t="s">
        <v>19</v>
      </c>
      <c r="B26" s="15"/>
      <c r="D26" s="16" t="s">
        <v>20</v>
      </c>
      <c r="E26" s="17"/>
      <c r="F26" s="21" t="s">
        <v>21</v>
      </c>
      <c r="G26" s="22"/>
      <c r="H26" s="21" t="s">
        <v>22</v>
      </c>
      <c r="J26" s="19" t="s">
        <v>20</v>
      </c>
      <c r="K26" s="20"/>
      <c r="L26" s="23" t="s">
        <v>23</v>
      </c>
      <c r="M26" s="20"/>
      <c r="N26" s="23" t="s">
        <v>24</v>
      </c>
    </row>
    <row r="27" spans="1:14" x14ac:dyDescent="0.2">
      <c r="A27" s="15"/>
      <c r="B27" s="15"/>
      <c r="D27" s="24"/>
      <c r="E27" s="17"/>
      <c r="F27" s="25" t="s">
        <v>25</v>
      </c>
      <c r="G27" s="26"/>
      <c r="H27" s="25" t="s">
        <v>26</v>
      </c>
      <c r="J27" s="27"/>
      <c r="K27" s="20"/>
      <c r="L27" s="28" t="s">
        <v>25</v>
      </c>
      <c r="M27" s="29"/>
      <c r="N27" s="28" t="s">
        <v>26</v>
      </c>
    </row>
    <row r="28" spans="1:14" x14ac:dyDescent="0.2">
      <c r="A28" s="15"/>
      <c r="B28" s="15"/>
      <c r="D28" s="24"/>
      <c r="E28" s="17"/>
      <c r="F28" s="74">
        <v>9.48</v>
      </c>
      <c r="G28" s="26"/>
      <c r="H28" s="74">
        <v>8.49</v>
      </c>
      <c r="J28" s="27"/>
      <c r="K28" s="20"/>
      <c r="L28" s="30">
        <f>F28</f>
        <v>9.48</v>
      </c>
      <c r="M28" s="20"/>
      <c r="N28" s="30">
        <f>H28</f>
        <v>8.49</v>
      </c>
    </row>
    <row r="29" spans="1:14" ht="13.5" thickBot="1" x14ac:dyDescent="0.25">
      <c r="A29" s="15"/>
      <c r="B29" s="15"/>
      <c r="D29" s="24"/>
      <c r="E29" s="17"/>
      <c r="F29" s="18"/>
      <c r="G29" s="17"/>
      <c r="H29" s="18"/>
      <c r="J29" s="27"/>
      <c r="K29" s="20"/>
      <c r="L29" s="20"/>
      <c r="M29" s="20"/>
      <c r="N29" s="20"/>
    </row>
    <row r="30" spans="1:14" x14ac:dyDescent="0.2">
      <c r="A30" s="31" t="s">
        <v>27</v>
      </c>
      <c r="B30" s="31" t="s">
        <v>28</v>
      </c>
      <c r="C30" s="1"/>
      <c r="D30" s="32" t="s">
        <v>29</v>
      </c>
      <c r="E30" s="33"/>
      <c r="F30" s="34" t="s">
        <v>30</v>
      </c>
      <c r="G30" s="33"/>
      <c r="H30" s="34" t="s">
        <v>30</v>
      </c>
      <c r="J30" s="35" t="s">
        <v>31</v>
      </c>
      <c r="K30" s="20"/>
      <c r="L30" s="36" t="s">
        <v>30</v>
      </c>
      <c r="M30" s="20"/>
      <c r="N30" s="36" t="s">
        <v>30</v>
      </c>
    </row>
    <row r="31" spans="1:14" ht="13.5" thickBot="1" x14ac:dyDescent="0.25">
      <c r="A31" s="37"/>
      <c r="B31" s="37"/>
      <c r="C31" s="1"/>
      <c r="D31" s="38" t="s">
        <v>32</v>
      </c>
      <c r="E31" s="33"/>
      <c r="F31" s="39" t="s">
        <v>33</v>
      </c>
      <c r="G31" s="33"/>
      <c r="H31" s="39" t="s">
        <v>33</v>
      </c>
      <c r="J31" s="40" t="s">
        <v>34</v>
      </c>
      <c r="K31" s="20"/>
      <c r="L31" s="41" t="s">
        <v>33</v>
      </c>
      <c r="M31" s="20"/>
      <c r="N31" s="41" t="s">
        <v>33</v>
      </c>
    </row>
    <row r="32" spans="1:14" x14ac:dyDescent="0.2">
      <c r="A32" s="15"/>
      <c r="B32" s="15"/>
      <c r="D32" s="24"/>
      <c r="E32" s="17"/>
      <c r="F32" s="18"/>
      <c r="G32" s="17"/>
      <c r="H32" s="18"/>
      <c r="J32" s="27"/>
      <c r="K32" s="20"/>
      <c r="L32" s="20"/>
      <c r="M32" s="20"/>
      <c r="N32" s="20"/>
    </row>
    <row r="33" spans="1:23" ht="15" x14ac:dyDescent="0.2">
      <c r="A33" s="67" t="str">
        <f>'Tabel 2021 52 weken'!A33</f>
        <v>lager dan</v>
      </c>
      <c r="B33" s="67">
        <f>'Tabel 2021 52 weken'!B33</f>
        <v>20302</v>
      </c>
      <c r="C33" s="1"/>
      <c r="D33" s="61">
        <f>'Tabel 2021 52 weken'!D33</f>
        <v>0.96</v>
      </c>
      <c r="E33" s="59"/>
      <c r="F33" s="43">
        <f>IF($D$19&gt;=$F$28,($F$28*(100%-D33))+($F$19),$D$19*(100%-D33)+$F$19)</f>
        <v>1.3583999999999998</v>
      </c>
      <c r="G33" s="42"/>
      <c r="H33" s="43">
        <f>IF($D$20&gt;=$H$28,($H$28*(100%-D33))+($F$20),$D$20*(100%-D33)+($F$20))</f>
        <v>1.5108000000000008</v>
      </c>
      <c r="I33" s="1"/>
      <c r="J33" s="62">
        <f>'Tabel 2021 52 weken'!J33</f>
        <v>0.96</v>
      </c>
      <c r="K33" s="60"/>
      <c r="L33" s="45">
        <f>IF($D$19&gt;=$L$28,($L$28*(100%-J33))+(F$19),$D$19*(100%-J33)+$F$19)</f>
        <v>1.3583999999999998</v>
      </c>
      <c r="M33" s="44"/>
      <c r="N33" s="45">
        <f>IF($D$20&gt;=$H$28,($H$28*(100%-J33))+($F$20),$D$20*(100%-J33)+($F$20))</f>
        <v>1.5108000000000008</v>
      </c>
      <c r="P33" s="3"/>
    </row>
    <row r="34" spans="1:23" ht="15" x14ac:dyDescent="0.2">
      <c r="A34" s="67">
        <f>'Tabel 2021 52 weken'!A34</f>
        <v>20303</v>
      </c>
      <c r="B34" s="67">
        <f>'Tabel 2021 52 weken'!B34</f>
        <v>21654</v>
      </c>
      <c r="C34" s="1"/>
      <c r="D34" s="61">
        <f>'Tabel 2021 52 weken'!D34</f>
        <v>0.96</v>
      </c>
      <c r="E34" s="59"/>
      <c r="F34" s="43">
        <f t="shared" ref="F34:F97" si="0">IF($D$19&gt;=$F$28,($F$28*(100%-D34))+($F$19),$D$19*(100%-D34)+$F$19)</f>
        <v>1.3583999999999998</v>
      </c>
      <c r="G34" s="42"/>
      <c r="H34" s="43">
        <f t="shared" ref="H34:H97" si="1">IF($D$20&gt;=$H$28,($H$28*(100%-D34))+($F$20),$D$20*(100%-D34)+($F$20))</f>
        <v>1.5108000000000008</v>
      </c>
      <c r="I34" s="1"/>
      <c r="J34" s="62">
        <f>'Tabel 2021 52 weken'!J34</f>
        <v>0.96</v>
      </c>
      <c r="K34" s="60"/>
      <c r="L34" s="45">
        <f t="shared" ref="L34:L97" si="2">IF($D$19&gt;=$L$28,($L$28*(100%-J34))+(F$19),$D$19*(100%-J34)+$F$19)</f>
        <v>1.3583999999999998</v>
      </c>
      <c r="M34" s="44"/>
      <c r="N34" s="45">
        <f t="shared" ref="N34:N97" si="3">IF($D$20&gt;=$H$28,($H$28*(100%-J34))+($F$20),$D$20*(100%-J34)+($F$20))</f>
        <v>1.5108000000000008</v>
      </c>
    </row>
    <row r="35" spans="1:23" ht="15" x14ac:dyDescent="0.2">
      <c r="A35" s="67">
        <f>'Tabel 2021 52 weken'!A35</f>
        <v>21655</v>
      </c>
      <c r="B35" s="67">
        <f>'Tabel 2021 52 weken'!B35</f>
        <v>23004</v>
      </c>
      <c r="C35" s="1"/>
      <c r="D35" s="61">
        <f>'Tabel 2021 52 weken'!D35</f>
        <v>0.96</v>
      </c>
      <c r="E35" s="59"/>
      <c r="F35" s="43">
        <f t="shared" si="0"/>
        <v>1.3583999999999998</v>
      </c>
      <c r="G35" s="42"/>
      <c r="H35" s="43">
        <f t="shared" si="1"/>
        <v>1.5108000000000008</v>
      </c>
      <c r="I35" s="1"/>
      <c r="J35" s="62">
        <f>'Tabel 2021 52 weken'!J35</f>
        <v>0.96</v>
      </c>
      <c r="K35" s="60"/>
      <c r="L35" s="45">
        <f t="shared" si="2"/>
        <v>1.3583999999999998</v>
      </c>
      <c r="M35" s="44"/>
      <c r="N35" s="45">
        <f t="shared" si="3"/>
        <v>1.5108000000000008</v>
      </c>
      <c r="R35" s="46"/>
    </row>
    <row r="36" spans="1:23" ht="15" x14ac:dyDescent="0.2">
      <c r="A36" s="67">
        <f>'Tabel 2021 52 weken'!A36</f>
        <v>23005</v>
      </c>
      <c r="B36" s="67">
        <f>'Tabel 2021 52 weken'!B36</f>
        <v>24357</v>
      </c>
      <c r="C36" s="1"/>
      <c r="D36" s="61">
        <f>'Tabel 2021 52 weken'!D36</f>
        <v>0.96</v>
      </c>
      <c r="E36" s="59"/>
      <c r="F36" s="43">
        <f t="shared" si="0"/>
        <v>1.3583999999999998</v>
      </c>
      <c r="G36" s="42"/>
      <c r="H36" s="43">
        <f t="shared" si="1"/>
        <v>1.5108000000000008</v>
      </c>
      <c r="I36" s="1"/>
      <c r="J36" s="62">
        <f>'Tabel 2021 52 weken'!J36</f>
        <v>0.96</v>
      </c>
      <c r="K36" s="60"/>
      <c r="L36" s="45">
        <f t="shared" si="2"/>
        <v>1.3583999999999998</v>
      </c>
      <c r="M36" s="44"/>
      <c r="N36" s="45">
        <f t="shared" si="3"/>
        <v>1.5108000000000008</v>
      </c>
    </row>
    <row r="37" spans="1:23" ht="15" x14ac:dyDescent="0.2">
      <c r="A37" s="67">
        <f>'Tabel 2021 52 weken'!A37</f>
        <v>24358</v>
      </c>
      <c r="B37" s="67">
        <f>'Tabel 2021 52 weken'!B37</f>
        <v>25709</v>
      </c>
      <c r="C37" s="1"/>
      <c r="D37" s="61">
        <f>'Tabel 2021 52 weken'!D37</f>
        <v>0.96</v>
      </c>
      <c r="E37" s="59"/>
      <c r="F37" s="43">
        <f t="shared" si="0"/>
        <v>1.3583999999999998</v>
      </c>
      <c r="G37" s="42"/>
      <c r="H37" s="43">
        <f t="shared" si="1"/>
        <v>1.5108000000000008</v>
      </c>
      <c r="I37" s="1"/>
      <c r="J37" s="62">
        <f>'Tabel 2021 52 weken'!J37</f>
        <v>0.96</v>
      </c>
      <c r="K37" s="60"/>
      <c r="L37" s="45">
        <f t="shared" si="2"/>
        <v>1.3583999999999998</v>
      </c>
      <c r="M37" s="44"/>
      <c r="N37" s="45">
        <f t="shared" si="3"/>
        <v>1.5108000000000008</v>
      </c>
    </row>
    <row r="38" spans="1:23" ht="15" x14ac:dyDescent="0.2">
      <c r="A38" s="67">
        <f>'Tabel 2021 52 weken'!A38</f>
        <v>25710</v>
      </c>
      <c r="B38" s="67">
        <f>'Tabel 2021 52 weken'!B38</f>
        <v>27061</v>
      </c>
      <c r="C38" s="1"/>
      <c r="D38" s="61">
        <f>'Tabel 2021 52 weken'!D38</f>
        <v>0.95599999999999996</v>
      </c>
      <c r="E38" s="59"/>
      <c r="F38" s="43">
        <f t="shared" si="0"/>
        <v>1.3922399999999999</v>
      </c>
      <c r="G38" s="42"/>
      <c r="H38" s="43">
        <f t="shared" si="1"/>
        <v>1.539880000000001</v>
      </c>
      <c r="I38" s="1"/>
      <c r="J38" s="62">
        <f>'Tabel 2021 52 weken'!J38</f>
        <v>0.95699999999999996</v>
      </c>
      <c r="K38" s="60"/>
      <c r="L38" s="45">
        <f t="shared" si="2"/>
        <v>1.38378</v>
      </c>
      <c r="M38" s="44"/>
      <c r="N38" s="45">
        <f t="shared" si="3"/>
        <v>1.5326100000000009</v>
      </c>
    </row>
    <row r="39" spans="1:23" ht="15" x14ac:dyDescent="0.2">
      <c r="A39" s="67">
        <f>'Tabel 2021 52 weken'!A39</f>
        <v>27062</v>
      </c>
      <c r="B39" s="67">
        <f>'Tabel 2021 52 weken'!B39</f>
        <v>28412</v>
      </c>
      <c r="C39" s="1"/>
      <c r="D39" s="61">
        <f>'Tabel 2021 52 weken'!D39</f>
        <v>0.94499999999999995</v>
      </c>
      <c r="E39" s="59"/>
      <c r="F39" s="43">
        <f t="shared" si="0"/>
        <v>1.4853000000000001</v>
      </c>
      <c r="G39" s="42"/>
      <c r="H39" s="43">
        <f t="shared" si="1"/>
        <v>1.6198500000000009</v>
      </c>
      <c r="I39" s="1"/>
      <c r="J39" s="62">
        <f>'Tabel 2021 52 weken'!J39</f>
        <v>0.95499999999999996</v>
      </c>
      <c r="K39" s="60"/>
      <c r="L39" s="45">
        <f t="shared" si="2"/>
        <v>1.4007000000000001</v>
      </c>
      <c r="M39" s="44"/>
      <c r="N39" s="45">
        <f t="shared" si="3"/>
        <v>1.5471500000000009</v>
      </c>
    </row>
    <row r="40" spans="1:23" ht="15" x14ac:dyDescent="0.2">
      <c r="A40" s="67">
        <f>'Tabel 2021 52 weken'!A40</f>
        <v>28413</v>
      </c>
      <c r="B40" s="67">
        <f>'Tabel 2021 52 weken'!B40</f>
        <v>29760</v>
      </c>
      <c r="C40" s="1"/>
      <c r="D40" s="61">
        <f>'Tabel 2021 52 weken'!D40</f>
        <v>0.93500000000000005</v>
      </c>
      <c r="E40" s="59"/>
      <c r="F40" s="43">
        <f t="shared" si="0"/>
        <v>1.5698999999999992</v>
      </c>
      <c r="G40" s="42"/>
      <c r="H40" s="43">
        <f t="shared" si="1"/>
        <v>1.6925500000000002</v>
      </c>
      <c r="I40" s="1"/>
      <c r="J40" s="62">
        <f>'Tabel 2021 52 weken'!J40</f>
        <v>0.95299999999999996</v>
      </c>
      <c r="K40" s="60"/>
      <c r="L40" s="45">
        <f t="shared" si="2"/>
        <v>1.4176199999999999</v>
      </c>
      <c r="M40" s="44"/>
      <c r="N40" s="45">
        <f t="shared" si="3"/>
        <v>1.5616900000000009</v>
      </c>
    </row>
    <row r="41" spans="1:23" ht="15" x14ac:dyDescent="0.2">
      <c r="A41" s="67">
        <f>'Tabel 2021 52 weken'!A41</f>
        <v>29761</v>
      </c>
      <c r="B41" s="67">
        <f>'Tabel 2021 52 weken'!B41</f>
        <v>31214</v>
      </c>
      <c r="C41" s="1"/>
      <c r="D41" s="61">
        <f>'Tabel 2021 52 weken'!D41</f>
        <v>0.92600000000000005</v>
      </c>
      <c r="E41" s="59"/>
      <c r="F41" s="43">
        <f t="shared" si="0"/>
        <v>1.6460399999999993</v>
      </c>
      <c r="G41" s="42"/>
      <c r="H41" s="43">
        <f t="shared" si="1"/>
        <v>1.7579800000000003</v>
      </c>
      <c r="I41" s="1"/>
      <c r="J41" s="62">
        <f>'Tabel 2021 52 weken'!J41</f>
        <v>0.95099999999999996</v>
      </c>
      <c r="K41" s="60"/>
      <c r="L41" s="45">
        <f t="shared" si="2"/>
        <v>1.4345399999999999</v>
      </c>
      <c r="M41" s="44"/>
      <c r="N41" s="45">
        <f t="shared" si="3"/>
        <v>1.5762300000000009</v>
      </c>
    </row>
    <row r="42" spans="1:23" ht="15" x14ac:dyDescent="0.2">
      <c r="A42" s="67">
        <f>'Tabel 2021 52 weken'!A42</f>
        <v>31215</v>
      </c>
      <c r="B42" s="67">
        <f>'Tabel 2021 52 weken'!B42</f>
        <v>32666</v>
      </c>
      <c r="C42" s="1"/>
      <c r="D42" s="61">
        <f>'Tabel 2021 52 weken'!D42</f>
        <v>0.92</v>
      </c>
      <c r="E42" s="59"/>
      <c r="F42" s="43">
        <f t="shared" si="0"/>
        <v>1.6967999999999992</v>
      </c>
      <c r="G42" s="42"/>
      <c r="H42" s="43">
        <f t="shared" si="1"/>
        <v>1.8016000000000003</v>
      </c>
      <c r="I42" s="1"/>
      <c r="J42" s="62">
        <f>'Tabel 2021 52 weken'!J42</f>
        <v>0.95</v>
      </c>
      <c r="K42" s="60"/>
      <c r="L42" s="45">
        <f t="shared" si="2"/>
        <v>1.4430000000000001</v>
      </c>
      <c r="M42" s="44"/>
      <c r="N42" s="45">
        <f t="shared" si="3"/>
        <v>1.583500000000001</v>
      </c>
    </row>
    <row r="43" spans="1:23" ht="15" x14ac:dyDescent="0.2">
      <c r="A43" s="67">
        <f>'Tabel 2021 52 weken'!A43</f>
        <v>32668</v>
      </c>
      <c r="B43" s="67">
        <f>'Tabel 2021 52 weken'!B43</f>
        <v>34122</v>
      </c>
      <c r="C43" s="1"/>
      <c r="D43" s="61">
        <f>'Tabel 2021 52 weken'!D43</f>
        <v>0.91</v>
      </c>
      <c r="E43" s="59"/>
      <c r="F43" s="43">
        <f t="shared" si="0"/>
        <v>1.7813999999999994</v>
      </c>
      <c r="G43" s="42"/>
      <c r="H43" s="43">
        <f t="shared" si="1"/>
        <v>1.8743000000000003</v>
      </c>
      <c r="I43" s="1"/>
      <c r="J43" s="62">
        <f>'Tabel 2021 52 weken'!J43</f>
        <v>0.94799999999999995</v>
      </c>
      <c r="K43" s="60"/>
      <c r="L43" s="45">
        <f t="shared" si="2"/>
        <v>1.4599199999999999</v>
      </c>
      <c r="M43" s="44"/>
      <c r="N43" s="45">
        <f t="shared" si="3"/>
        <v>1.598040000000001</v>
      </c>
    </row>
    <row r="44" spans="1:23" ht="15" x14ac:dyDescent="0.2">
      <c r="A44" s="67">
        <f>'Tabel 2021 52 weken'!A44</f>
        <v>34123</v>
      </c>
      <c r="B44" s="67">
        <f>'Tabel 2021 52 weken'!B44</f>
        <v>35574</v>
      </c>
      <c r="C44" s="1"/>
      <c r="D44" s="61">
        <f>'Tabel 2021 52 weken'!D44</f>
        <v>0.90500000000000003</v>
      </c>
      <c r="E44" s="59"/>
      <c r="F44" s="43">
        <f t="shared" si="0"/>
        <v>1.8236999999999994</v>
      </c>
      <c r="G44" s="42"/>
      <c r="H44" s="43">
        <f t="shared" si="1"/>
        <v>1.9106500000000004</v>
      </c>
      <c r="I44" s="1"/>
      <c r="J44" s="62">
        <f>'Tabel 2021 52 weken'!J44</f>
        <v>0.94599999999999995</v>
      </c>
      <c r="K44" s="60"/>
      <c r="L44" s="45">
        <f t="shared" si="2"/>
        <v>1.4768400000000002</v>
      </c>
      <c r="M44" s="44"/>
      <c r="N44" s="45">
        <f t="shared" si="3"/>
        <v>1.612580000000001</v>
      </c>
    </row>
    <row r="45" spans="1:23" ht="15" x14ac:dyDescent="0.2">
      <c r="A45" s="67">
        <f>'Tabel 2021 52 weken'!A45</f>
        <v>35575</v>
      </c>
      <c r="B45" s="67">
        <f>'Tabel 2021 52 weken'!B45</f>
        <v>37031</v>
      </c>
      <c r="C45" s="1"/>
      <c r="D45" s="61">
        <f>'Tabel 2021 52 weken'!D45</f>
        <v>0.89700000000000002</v>
      </c>
      <c r="E45" s="59"/>
      <c r="F45" s="43">
        <f t="shared" si="0"/>
        <v>1.8913799999999994</v>
      </c>
      <c r="G45" s="42"/>
      <c r="H45" s="43">
        <f t="shared" si="1"/>
        <v>1.9688100000000004</v>
      </c>
      <c r="I45" s="1"/>
      <c r="J45" s="62">
        <f>'Tabel 2021 52 weken'!J45</f>
        <v>0.94599999999999995</v>
      </c>
      <c r="K45" s="60"/>
      <c r="L45" s="45">
        <f t="shared" si="2"/>
        <v>1.4768400000000002</v>
      </c>
      <c r="M45" s="44"/>
      <c r="N45" s="45">
        <f t="shared" si="3"/>
        <v>1.612580000000001</v>
      </c>
    </row>
    <row r="46" spans="1:23" ht="15" x14ac:dyDescent="0.2">
      <c r="A46" s="67">
        <f>'Tabel 2021 52 weken'!A46</f>
        <v>37032</v>
      </c>
      <c r="B46" s="67">
        <f>'Tabel 2021 52 weken'!B46</f>
        <v>38484</v>
      </c>
      <c r="C46" s="1"/>
      <c r="D46" s="61">
        <f>'Tabel 2021 52 weken'!D46</f>
        <v>0.88900000000000001</v>
      </c>
      <c r="E46" s="59"/>
      <c r="F46" s="43">
        <f t="shared" si="0"/>
        <v>1.9590599999999996</v>
      </c>
      <c r="G46" s="42"/>
      <c r="H46" s="43">
        <f t="shared" si="1"/>
        <v>2.0269700000000004</v>
      </c>
      <c r="I46" s="1"/>
      <c r="J46" s="62">
        <f>'Tabel 2021 52 weken'!J46</f>
        <v>0.94599999999999995</v>
      </c>
      <c r="K46" s="60"/>
      <c r="L46" s="45">
        <f t="shared" si="2"/>
        <v>1.4768400000000002</v>
      </c>
      <c r="M46" s="44"/>
      <c r="N46" s="45">
        <f t="shared" si="3"/>
        <v>1.612580000000001</v>
      </c>
      <c r="V46" s="47"/>
      <c r="W46" s="48"/>
    </row>
    <row r="47" spans="1:23" ht="15" x14ac:dyDescent="0.2">
      <c r="A47" s="67">
        <f>'Tabel 2021 52 weken'!A47</f>
        <v>38485</v>
      </c>
      <c r="B47" s="67">
        <f>'Tabel 2021 52 weken'!B47</f>
        <v>39972</v>
      </c>
      <c r="C47" s="1"/>
      <c r="D47" s="61">
        <f>'Tabel 2021 52 weken'!D47</f>
        <v>0.88300000000000001</v>
      </c>
      <c r="E47" s="59"/>
      <c r="F47" s="43">
        <f t="shared" si="0"/>
        <v>2.0098199999999995</v>
      </c>
      <c r="G47" s="42"/>
      <c r="H47" s="43">
        <f t="shared" si="1"/>
        <v>2.0705900000000006</v>
      </c>
      <c r="I47" s="1"/>
      <c r="J47" s="62">
        <f>'Tabel 2021 52 weken'!J47</f>
        <v>0.94599999999999995</v>
      </c>
      <c r="K47" s="60"/>
      <c r="L47" s="45">
        <f t="shared" si="2"/>
        <v>1.4768400000000002</v>
      </c>
      <c r="M47" s="44"/>
      <c r="N47" s="45">
        <f t="shared" si="3"/>
        <v>1.612580000000001</v>
      </c>
      <c r="V47" s="47"/>
    </row>
    <row r="48" spans="1:23" ht="15" x14ac:dyDescent="0.2">
      <c r="A48" s="67">
        <f>'Tabel 2021 52 weken'!A48</f>
        <v>39973</v>
      </c>
      <c r="B48" s="67">
        <f>'Tabel 2021 52 weken'!B48</f>
        <v>41463</v>
      </c>
      <c r="C48" s="1"/>
      <c r="D48" s="61">
        <f>'Tabel 2021 52 weken'!D48</f>
        <v>0.875</v>
      </c>
      <c r="E48" s="59"/>
      <c r="F48" s="43">
        <f t="shared" si="0"/>
        <v>2.0774999999999997</v>
      </c>
      <c r="G48" s="42"/>
      <c r="H48" s="43">
        <f t="shared" si="1"/>
        <v>2.1287500000000006</v>
      </c>
      <c r="I48" s="1"/>
      <c r="J48" s="62">
        <f>'Tabel 2021 52 weken'!J48</f>
        <v>0.94599999999999995</v>
      </c>
      <c r="K48" s="60"/>
      <c r="L48" s="45">
        <f t="shared" si="2"/>
        <v>1.4768400000000002</v>
      </c>
      <c r="M48" s="44"/>
      <c r="N48" s="45">
        <f t="shared" si="3"/>
        <v>1.612580000000001</v>
      </c>
      <c r="V48" s="47"/>
    </row>
    <row r="49" spans="1:16" ht="15" x14ac:dyDescent="0.2">
      <c r="A49" s="67">
        <f>'Tabel 2021 52 weken'!A49</f>
        <v>41464</v>
      </c>
      <c r="B49" s="67">
        <f>'Tabel 2021 52 weken'!B49</f>
        <v>42953</v>
      </c>
      <c r="C49" s="1"/>
      <c r="D49" s="61">
        <f>'Tabel 2021 52 weken'!D49</f>
        <v>0.86799999999999999</v>
      </c>
      <c r="E49" s="59"/>
      <c r="F49" s="43">
        <f t="shared" si="0"/>
        <v>2.1367199999999995</v>
      </c>
      <c r="G49" s="42"/>
      <c r="H49" s="43">
        <f t="shared" si="1"/>
        <v>2.1796400000000005</v>
      </c>
      <c r="I49" s="1"/>
      <c r="J49" s="62">
        <f>'Tabel 2021 52 weken'!J49</f>
        <v>0.94599999999999995</v>
      </c>
      <c r="K49" s="60"/>
      <c r="L49" s="45">
        <f t="shared" si="2"/>
        <v>1.4768400000000002</v>
      </c>
      <c r="M49" s="44"/>
      <c r="N49" s="45">
        <f t="shared" si="3"/>
        <v>1.612580000000001</v>
      </c>
    </row>
    <row r="50" spans="1:16" ht="15" x14ac:dyDescent="0.2">
      <c r="A50" s="67">
        <f>'Tabel 2021 52 weken'!A50</f>
        <v>42954</v>
      </c>
      <c r="B50" s="67">
        <f>'Tabel 2021 52 weken'!B50</f>
        <v>44443</v>
      </c>
      <c r="C50" s="1"/>
      <c r="D50" s="61">
        <f>'Tabel 2021 52 weken'!D50</f>
        <v>0.86099999999999999</v>
      </c>
      <c r="E50" s="59"/>
      <c r="F50" s="43">
        <f t="shared" si="0"/>
        <v>2.1959399999999998</v>
      </c>
      <c r="G50" s="42"/>
      <c r="H50" s="43">
        <f t="shared" si="1"/>
        <v>2.2305300000000008</v>
      </c>
      <c r="I50" s="1"/>
      <c r="J50" s="62">
        <f>'Tabel 2021 52 weken'!J50</f>
        <v>0.94599999999999995</v>
      </c>
      <c r="K50" s="60"/>
      <c r="L50" s="45">
        <f t="shared" si="2"/>
        <v>1.4768400000000002</v>
      </c>
      <c r="M50" s="44"/>
      <c r="N50" s="45">
        <f t="shared" si="3"/>
        <v>1.612580000000001</v>
      </c>
    </row>
    <row r="51" spans="1:16" ht="15" x14ac:dyDescent="0.2">
      <c r="A51" s="67">
        <f>'Tabel 2021 52 weken'!A51</f>
        <v>44444</v>
      </c>
      <c r="B51" s="67">
        <f>'Tabel 2021 52 weken'!B51</f>
        <v>45936</v>
      </c>
      <c r="C51" s="1"/>
      <c r="D51" s="61">
        <f>'Tabel 2021 52 weken'!D51</f>
        <v>0.85199999999999998</v>
      </c>
      <c r="E51" s="59"/>
      <c r="F51" s="43">
        <f t="shared" si="0"/>
        <v>2.2720799999999999</v>
      </c>
      <c r="G51" s="42"/>
      <c r="H51" s="43">
        <f t="shared" si="1"/>
        <v>2.2959600000000009</v>
      </c>
      <c r="I51" s="1"/>
      <c r="J51" s="62">
        <f>'Tabel 2021 52 weken'!J51</f>
        <v>0.94599999999999995</v>
      </c>
      <c r="K51" s="60"/>
      <c r="L51" s="45">
        <f t="shared" si="2"/>
        <v>1.4768400000000002</v>
      </c>
      <c r="M51" s="44"/>
      <c r="N51" s="45">
        <f t="shared" si="3"/>
        <v>1.612580000000001</v>
      </c>
    </row>
    <row r="52" spans="1:16" ht="15" x14ac:dyDescent="0.2">
      <c r="A52" s="67">
        <f>'Tabel 2021 52 weken'!A52</f>
        <v>45937</v>
      </c>
      <c r="B52" s="67">
        <f>'Tabel 2021 52 weken'!B52</f>
        <v>47427</v>
      </c>
      <c r="C52" s="1"/>
      <c r="D52" s="61">
        <f>'Tabel 2021 52 weken'!D52</f>
        <v>0.84699999999999998</v>
      </c>
      <c r="E52" s="59"/>
      <c r="F52" s="43">
        <f t="shared" si="0"/>
        <v>2.3143799999999999</v>
      </c>
      <c r="G52" s="42"/>
      <c r="H52" s="43">
        <f t="shared" si="1"/>
        <v>2.3323100000000005</v>
      </c>
      <c r="I52" s="1"/>
      <c r="J52" s="62">
        <f>'Tabel 2021 52 weken'!J52</f>
        <v>0.94599999999999995</v>
      </c>
      <c r="K52" s="60"/>
      <c r="L52" s="45">
        <f t="shared" si="2"/>
        <v>1.4768400000000002</v>
      </c>
      <c r="M52" s="44"/>
      <c r="N52" s="45">
        <f t="shared" si="3"/>
        <v>1.612580000000001</v>
      </c>
    </row>
    <row r="53" spans="1:16" ht="15" x14ac:dyDescent="0.2">
      <c r="A53" s="67">
        <f>'Tabel 2021 52 weken'!A53</f>
        <v>47428</v>
      </c>
      <c r="B53" s="67">
        <f>'Tabel 2021 52 weken'!B53</f>
        <v>48916</v>
      </c>
      <c r="C53" s="1"/>
      <c r="D53" s="61">
        <f>'Tabel 2021 52 weken'!D53</f>
        <v>0.83899999999999997</v>
      </c>
      <c r="E53" s="59"/>
      <c r="F53" s="43">
        <f t="shared" si="0"/>
        <v>2.3820600000000001</v>
      </c>
      <c r="G53" s="42"/>
      <c r="H53" s="43">
        <f t="shared" si="1"/>
        <v>2.3904700000000005</v>
      </c>
      <c r="I53" s="1"/>
      <c r="J53" s="62">
        <f>'Tabel 2021 52 weken'!J53</f>
        <v>0.94599999999999995</v>
      </c>
      <c r="K53" s="60"/>
      <c r="L53" s="45">
        <f t="shared" si="2"/>
        <v>1.4768400000000002</v>
      </c>
      <c r="M53" s="44"/>
      <c r="N53" s="45">
        <f t="shared" si="3"/>
        <v>1.612580000000001</v>
      </c>
    </row>
    <row r="54" spans="1:16" ht="15" x14ac:dyDescent="0.2">
      <c r="A54" s="67">
        <f>'Tabel 2021 52 weken'!A54</f>
        <v>48917</v>
      </c>
      <c r="B54" s="67">
        <f>'Tabel 2021 52 weken'!B54</f>
        <v>50407</v>
      </c>
      <c r="C54" s="1"/>
      <c r="D54" s="61">
        <f>'Tabel 2021 52 weken'!D54</f>
        <v>0.83299999999999996</v>
      </c>
      <c r="E54" s="59"/>
      <c r="F54" s="43">
        <f t="shared" si="0"/>
        <v>2.43282</v>
      </c>
      <c r="G54" s="42"/>
      <c r="H54" s="43">
        <f t="shared" si="1"/>
        <v>2.4340900000000008</v>
      </c>
      <c r="I54" s="1"/>
      <c r="J54" s="62">
        <f>'Tabel 2021 52 weken'!J54</f>
        <v>0.94599999999999995</v>
      </c>
      <c r="K54" s="60"/>
      <c r="L54" s="45">
        <f t="shared" si="2"/>
        <v>1.4768400000000002</v>
      </c>
      <c r="M54" s="44"/>
      <c r="N54" s="45">
        <f t="shared" si="3"/>
        <v>1.612580000000001</v>
      </c>
    </row>
    <row r="55" spans="1:16" ht="15" x14ac:dyDescent="0.2">
      <c r="A55" s="67">
        <f>'Tabel 2021 52 weken'!A55</f>
        <v>50408</v>
      </c>
      <c r="B55" s="67">
        <f>'Tabel 2021 52 weken'!B55</f>
        <v>52036</v>
      </c>
      <c r="C55" s="1"/>
      <c r="D55" s="61">
        <f>'Tabel 2021 52 weken'!D55</f>
        <v>0.82399999999999995</v>
      </c>
      <c r="E55" s="59"/>
      <c r="F55" s="43">
        <f t="shared" si="0"/>
        <v>2.5089600000000001</v>
      </c>
      <c r="G55" s="42"/>
      <c r="H55" s="43">
        <f t="shared" si="1"/>
        <v>2.4995200000000009</v>
      </c>
      <c r="I55" s="1"/>
      <c r="J55" s="62">
        <f>'Tabel 2021 52 weken'!J55</f>
        <v>0.94599999999999995</v>
      </c>
      <c r="K55" s="60"/>
      <c r="L55" s="45">
        <f t="shared" si="2"/>
        <v>1.4768400000000002</v>
      </c>
      <c r="M55" s="44"/>
      <c r="N55" s="45">
        <f t="shared" si="3"/>
        <v>1.612580000000001</v>
      </c>
    </row>
    <row r="56" spans="1:16" ht="15" x14ac:dyDescent="0.2">
      <c r="A56" s="67">
        <f>'Tabel 2021 52 weken'!A56</f>
        <v>52037</v>
      </c>
      <c r="B56" s="67">
        <f>'Tabel 2021 52 weken'!B56</f>
        <v>55230</v>
      </c>
      <c r="C56" s="1"/>
      <c r="D56" s="61">
        <f>'Tabel 2021 52 weken'!D56</f>
        <v>0.80900000000000005</v>
      </c>
      <c r="E56" s="59"/>
      <c r="F56" s="43">
        <f t="shared" si="0"/>
        <v>2.6358599999999992</v>
      </c>
      <c r="G56" s="42"/>
      <c r="H56" s="43">
        <f t="shared" si="1"/>
        <v>2.6085700000000003</v>
      </c>
      <c r="I56" s="1"/>
      <c r="J56" s="62">
        <f>'Tabel 2021 52 weken'!J56</f>
        <v>0.94599999999999995</v>
      </c>
      <c r="K56" s="60"/>
      <c r="L56" s="45">
        <f t="shared" si="2"/>
        <v>1.4768400000000002</v>
      </c>
      <c r="M56" s="44"/>
      <c r="N56" s="45">
        <f t="shared" si="3"/>
        <v>1.612580000000001</v>
      </c>
    </row>
    <row r="57" spans="1:16" ht="15" x14ac:dyDescent="0.2">
      <c r="A57" s="67">
        <f>'Tabel 2021 52 weken'!A57</f>
        <v>55231</v>
      </c>
      <c r="B57" s="67">
        <f>'Tabel 2021 52 weken'!B57</f>
        <v>58423</v>
      </c>
      <c r="C57" s="1"/>
      <c r="D57" s="61">
        <f>'Tabel 2021 52 weken'!D57</f>
        <v>0.80100000000000005</v>
      </c>
      <c r="E57" s="59"/>
      <c r="F57" s="43">
        <f t="shared" si="0"/>
        <v>2.7035399999999994</v>
      </c>
      <c r="G57" s="42"/>
      <c r="H57" s="43">
        <f t="shared" si="1"/>
        <v>2.6667300000000003</v>
      </c>
      <c r="I57" s="1"/>
      <c r="J57" s="62">
        <f>'Tabel 2021 52 weken'!J57</f>
        <v>0.94199999999999995</v>
      </c>
      <c r="K57" s="60"/>
      <c r="L57" s="45">
        <f t="shared" si="2"/>
        <v>1.51068</v>
      </c>
      <c r="M57" s="44"/>
      <c r="N57" s="45">
        <f t="shared" si="3"/>
        <v>1.641660000000001</v>
      </c>
    </row>
    <row r="58" spans="1:16" ht="15" x14ac:dyDescent="0.2">
      <c r="A58" s="67">
        <f>'Tabel 2021 52 weken'!A58</f>
        <v>58424</v>
      </c>
      <c r="B58" s="67">
        <f>'Tabel 2021 52 weken'!B58</f>
        <v>61618</v>
      </c>
      <c r="C58" s="1"/>
      <c r="D58" s="61">
        <f>'Tabel 2021 52 weken'!D58</f>
        <v>0.79</v>
      </c>
      <c r="E58" s="59"/>
      <c r="F58" s="43">
        <f t="shared" si="0"/>
        <v>2.7965999999999998</v>
      </c>
      <c r="G58" s="42"/>
      <c r="H58" s="43">
        <f t="shared" si="1"/>
        <v>2.7467000000000006</v>
      </c>
      <c r="I58" s="1"/>
      <c r="J58" s="62">
        <f>'Tabel 2021 52 weken'!J58</f>
        <v>0.93600000000000005</v>
      </c>
      <c r="K58" s="60"/>
      <c r="L58" s="45">
        <f t="shared" si="2"/>
        <v>1.5614399999999993</v>
      </c>
      <c r="M58" s="44"/>
      <c r="N58" s="45">
        <f t="shared" si="3"/>
        <v>1.6852800000000001</v>
      </c>
    </row>
    <row r="59" spans="1:16" ht="15" x14ac:dyDescent="0.2">
      <c r="A59" s="67">
        <f>'Tabel 2021 52 weken'!A59</f>
        <v>61619</v>
      </c>
      <c r="B59" s="67">
        <f>'Tabel 2021 52 weken'!B59</f>
        <v>64813</v>
      </c>
      <c r="C59" s="1"/>
      <c r="D59" s="61">
        <f>'Tabel 2021 52 weken'!D59</f>
        <v>0.76800000000000002</v>
      </c>
      <c r="E59" s="59"/>
      <c r="F59" s="43">
        <f t="shared" si="0"/>
        <v>2.9827199999999996</v>
      </c>
      <c r="G59" s="42"/>
      <c r="H59" s="43">
        <f t="shared" si="1"/>
        <v>2.9066400000000003</v>
      </c>
      <c r="I59" s="1"/>
      <c r="J59" s="62">
        <f>'Tabel 2021 52 weken'!J59</f>
        <v>0.93200000000000005</v>
      </c>
      <c r="K59" s="60"/>
      <c r="L59" s="45">
        <f t="shared" si="2"/>
        <v>1.5952799999999994</v>
      </c>
      <c r="M59" s="44"/>
      <c r="N59" s="45">
        <f t="shared" si="3"/>
        <v>1.7143600000000001</v>
      </c>
    </row>
    <row r="60" spans="1:16" ht="15" x14ac:dyDescent="0.2">
      <c r="A60" s="67">
        <f>'Tabel 2021 52 weken'!A60</f>
        <v>64814</v>
      </c>
      <c r="B60" s="67">
        <f>'Tabel 2021 52 weken'!B60</f>
        <v>68006</v>
      </c>
      <c r="C60" s="1"/>
      <c r="D60" s="61">
        <f>'Tabel 2021 52 weken'!D60</f>
        <v>0.745</v>
      </c>
      <c r="E60" s="59"/>
      <c r="F60" s="43">
        <f t="shared" si="0"/>
        <v>3.1772999999999998</v>
      </c>
      <c r="G60" s="42"/>
      <c r="H60" s="43">
        <f t="shared" si="1"/>
        <v>3.0738500000000006</v>
      </c>
      <c r="I60" s="1"/>
      <c r="J60" s="62">
        <f>'Tabel 2021 52 weken'!J60</f>
        <v>0.92900000000000005</v>
      </c>
      <c r="K60" s="60"/>
      <c r="L60" s="45">
        <f t="shared" si="2"/>
        <v>1.6206599999999991</v>
      </c>
      <c r="M60" s="44"/>
      <c r="N60" s="45">
        <f t="shared" si="3"/>
        <v>1.7361700000000002</v>
      </c>
    </row>
    <row r="61" spans="1:16" ht="15" x14ac:dyDescent="0.2">
      <c r="A61" s="67">
        <f>'Tabel 2021 52 weken'!A61</f>
        <v>68007</v>
      </c>
      <c r="B61" s="67">
        <f>'Tabel 2021 52 weken'!B61</f>
        <v>71202</v>
      </c>
      <c r="C61" s="1"/>
      <c r="D61" s="61">
        <f>'Tabel 2021 52 weken'!D61</f>
        <v>0.72299999999999998</v>
      </c>
      <c r="E61" s="59"/>
      <c r="F61" s="43">
        <f t="shared" si="0"/>
        <v>3.3634200000000001</v>
      </c>
      <c r="G61" s="42"/>
      <c r="H61" s="43">
        <f t="shared" si="1"/>
        <v>3.2337900000000008</v>
      </c>
      <c r="I61" s="1"/>
      <c r="J61" s="62">
        <f>'Tabel 2021 52 weken'!J61</f>
        <v>0.92200000000000004</v>
      </c>
      <c r="K61" s="60"/>
      <c r="L61" s="45">
        <f t="shared" si="2"/>
        <v>1.6798799999999994</v>
      </c>
      <c r="M61" s="44"/>
      <c r="N61" s="45">
        <f t="shared" si="3"/>
        <v>1.7870600000000003</v>
      </c>
    </row>
    <row r="62" spans="1:16" ht="15" x14ac:dyDescent="0.2">
      <c r="A62" s="67">
        <f>'Tabel 2021 52 weken'!A62</f>
        <v>71203</v>
      </c>
      <c r="B62" s="67">
        <f>'Tabel 2021 52 weken'!B62</f>
        <v>74396</v>
      </c>
      <c r="C62" s="1"/>
      <c r="D62" s="61">
        <f>'Tabel 2021 52 weken'!D62</f>
        <v>0.69899999999999995</v>
      </c>
      <c r="E62" s="59"/>
      <c r="F62" s="43">
        <f t="shared" si="0"/>
        <v>3.5664600000000002</v>
      </c>
      <c r="G62" s="42"/>
      <c r="H62" s="43">
        <f t="shared" si="1"/>
        <v>3.4082700000000008</v>
      </c>
      <c r="I62" s="1"/>
      <c r="J62" s="62">
        <f>'Tabel 2021 52 weken'!J62</f>
        <v>0.91700000000000004</v>
      </c>
      <c r="K62" s="60"/>
      <c r="L62" s="45">
        <f t="shared" si="2"/>
        <v>1.7221799999999994</v>
      </c>
      <c r="M62" s="44"/>
      <c r="N62" s="45">
        <f t="shared" si="3"/>
        <v>1.8234100000000004</v>
      </c>
    </row>
    <row r="63" spans="1:16" ht="15" x14ac:dyDescent="0.2">
      <c r="A63" s="67">
        <f>'Tabel 2021 52 weken'!A63</f>
        <v>74397</v>
      </c>
      <c r="B63" s="67">
        <f>'Tabel 2021 52 weken'!B63</f>
        <v>77590</v>
      </c>
      <c r="C63" s="1"/>
      <c r="D63" s="61">
        <f>'Tabel 2021 52 weken'!D63</f>
        <v>0.67600000000000005</v>
      </c>
      <c r="E63" s="59"/>
      <c r="F63" s="43">
        <f t="shared" si="0"/>
        <v>3.7610399999999995</v>
      </c>
      <c r="G63" s="42"/>
      <c r="H63" s="43">
        <f t="shared" si="1"/>
        <v>3.5754800000000002</v>
      </c>
      <c r="I63" s="1"/>
      <c r="J63" s="62">
        <f>'Tabel 2021 52 weken'!J63</f>
        <v>0.91200000000000003</v>
      </c>
      <c r="K63" s="60"/>
      <c r="L63" s="45">
        <f t="shared" si="2"/>
        <v>1.7644799999999994</v>
      </c>
      <c r="M63" s="44"/>
      <c r="N63" s="45">
        <f t="shared" si="3"/>
        <v>1.8597600000000005</v>
      </c>
      <c r="P63" s="46"/>
    </row>
    <row r="64" spans="1:16" ht="15" x14ac:dyDescent="0.2">
      <c r="A64" s="67">
        <f>'Tabel 2021 52 weken'!A64</f>
        <v>77591</v>
      </c>
      <c r="B64" s="67">
        <f>'Tabel 2021 52 weken'!B64</f>
        <v>80786</v>
      </c>
      <c r="C64" s="1"/>
      <c r="D64" s="61">
        <f>'Tabel 2021 52 weken'!D64</f>
        <v>0.65400000000000003</v>
      </c>
      <c r="E64" s="59"/>
      <c r="F64" s="43">
        <f t="shared" si="0"/>
        <v>3.9471599999999998</v>
      </c>
      <c r="G64" s="42"/>
      <c r="H64" s="43">
        <f t="shared" si="1"/>
        <v>3.7354200000000004</v>
      </c>
      <c r="I64" s="1"/>
      <c r="J64" s="62">
        <f>'Tabel 2021 52 weken'!J64</f>
        <v>0.90500000000000003</v>
      </c>
      <c r="K64" s="60"/>
      <c r="L64" s="45">
        <f t="shared" si="2"/>
        <v>1.8236999999999994</v>
      </c>
      <c r="M64" s="44"/>
      <c r="N64" s="45">
        <f t="shared" si="3"/>
        <v>1.9106500000000004</v>
      </c>
    </row>
    <row r="65" spans="1:16" ht="15" x14ac:dyDescent="0.2">
      <c r="A65" s="67">
        <f>'Tabel 2021 52 weken'!A65</f>
        <v>80787</v>
      </c>
      <c r="B65" s="67">
        <f>'Tabel 2021 52 weken'!B65</f>
        <v>83979</v>
      </c>
      <c r="C65" s="1"/>
      <c r="D65" s="61">
        <f>'Tabel 2021 52 weken'!D65</f>
        <v>0.63100000000000001</v>
      </c>
      <c r="E65" s="59"/>
      <c r="F65" s="43">
        <f t="shared" si="0"/>
        <v>4.1417400000000004</v>
      </c>
      <c r="G65" s="42"/>
      <c r="H65" s="43">
        <f t="shared" si="1"/>
        <v>3.9026300000000003</v>
      </c>
      <c r="I65" s="1"/>
      <c r="J65" s="62">
        <f>'Tabel 2021 52 weken'!J65</f>
        <v>0.9</v>
      </c>
      <c r="K65" s="60"/>
      <c r="L65" s="45">
        <f t="shared" si="2"/>
        <v>1.8659999999999994</v>
      </c>
      <c r="M65" s="44"/>
      <c r="N65" s="45">
        <f t="shared" si="3"/>
        <v>1.9470000000000005</v>
      </c>
    </row>
    <row r="66" spans="1:16" ht="15" x14ac:dyDescent="0.2">
      <c r="A66" s="67">
        <f>'Tabel 2021 52 weken'!A66</f>
        <v>83980</v>
      </c>
      <c r="B66" s="67">
        <f>'Tabel 2021 52 weken'!B66</f>
        <v>87176</v>
      </c>
      <c r="C66" s="1"/>
      <c r="D66" s="61">
        <f>'Tabel 2021 52 weken'!D66</f>
        <v>0.60899999999999999</v>
      </c>
      <c r="E66" s="59"/>
      <c r="F66" s="43">
        <f t="shared" si="0"/>
        <v>4.3278599999999994</v>
      </c>
      <c r="G66" s="42"/>
      <c r="H66" s="43">
        <f t="shared" si="1"/>
        <v>4.0625700000000009</v>
      </c>
      <c r="I66" s="1"/>
      <c r="J66" s="62">
        <f>'Tabel 2021 52 weken'!J66</f>
        <v>0.89600000000000002</v>
      </c>
      <c r="K66" s="60"/>
      <c r="L66" s="45">
        <f t="shared" si="2"/>
        <v>1.8998399999999995</v>
      </c>
      <c r="M66" s="44"/>
      <c r="N66" s="45">
        <f t="shared" si="3"/>
        <v>1.9760800000000005</v>
      </c>
    </row>
    <row r="67" spans="1:16" ht="15" x14ac:dyDescent="0.2">
      <c r="A67" s="67">
        <f>'Tabel 2021 52 weken'!A67</f>
        <v>87177</v>
      </c>
      <c r="B67" s="67">
        <f>'Tabel 2021 52 weken'!B67</f>
        <v>90370</v>
      </c>
      <c r="C67" s="1"/>
      <c r="D67" s="61">
        <f>'Tabel 2021 52 weken'!D67</f>
        <v>0.58399999999999996</v>
      </c>
      <c r="E67" s="59"/>
      <c r="F67" s="43">
        <f t="shared" si="0"/>
        <v>4.5393600000000003</v>
      </c>
      <c r="G67" s="42"/>
      <c r="H67" s="43">
        <f t="shared" si="1"/>
        <v>4.2443200000000001</v>
      </c>
      <c r="I67" s="1"/>
      <c r="J67" s="62">
        <f>'Tabel 2021 52 weken'!J67</f>
        <v>0.89300000000000002</v>
      </c>
      <c r="K67" s="60"/>
      <c r="L67" s="45">
        <f t="shared" si="2"/>
        <v>1.9252199999999995</v>
      </c>
      <c r="M67" s="44"/>
      <c r="N67" s="45">
        <f t="shared" si="3"/>
        <v>1.9978900000000004</v>
      </c>
    </row>
    <row r="68" spans="1:16" ht="15" x14ac:dyDescent="0.2">
      <c r="A68" s="67">
        <f>'Tabel 2021 52 weken'!A68</f>
        <v>90371</v>
      </c>
      <c r="B68" s="67">
        <f>'Tabel 2021 52 weken'!B68</f>
        <v>93562</v>
      </c>
      <c r="C68" s="1"/>
      <c r="D68" s="61">
        <f>'Tabel 2021 52 weken'!D68</f>
        <v>0.56200000000000006</v>
      </c>
      <c r="E68" s="59"/>
      <c r="F68" s="43">
        <f t="shared" si="0"/>
        <v>4.7254799999999992</v>
      </c>
      <c r="G68" s="42"/>
      <c r="H68" s="43">
        <f t="shared" si="1"/>
        <v>4.4042599999999998</v>
      </c>
      <c r="I68" s="1"/>
      <c r="J68" s="62">
        <f>'Tabel 2021 52 weken'!J68</f>
        <v>0.88600000000000001</v>
      </c>
      <c r="K68" s="60"/>
      <c r="L68" s="45">
        <f t="shared" si="2"/>
        <v>1.9844399999999995</v>
      </c>
      <c r="M68" s="44"/>
      <c r="N68" s="45">
        <f t="shared" si="3"/>
        <v>2.0487800000000007</v>
      </c>
    </row>
    <row r="69" spans="1:16" ht="15" x14ac:dyDescent="0.2">
      <c r="A69" s="67">
        <f>'Tabel 2021 52 weken'!A69</f>
        <v>93563</v>
      </c>
      <c r="B69" s="67">
        <f>'Tabel 2021 52 weken'!B69</f>
        <v>96757</v>
      </c>
      <c r="C69" s="1"/>
      <c r="D69" s="61">
        <f>'Tabel 2021 52 weken'!D69</f>
        <v>0.54</v>
      </c>
      <c r="E69" s="59"/>
      <c r="F69" s="43">
        <f t="shared" si="0"/>
        <v>4.9116</v>
      </c>
      <c r="G69" s="42"/>
      <c r="H69" s="43">
        <f t="shared" si="1"/>
        <v>4.5641999999999996</v>
      </c>
      <c r="I69" s="1"/>
      <c r="J69" s="62">
        <f>'Tabel 2021 52 weken'!J69</f>
        <v>0.88200000000000001</v>
      </c>
      <c r="K69" s="60"/>
      <c r="L69" s="45">
        <f t="shared" si="2"/>
        <v>2.0182799999999999</v>
      </c>
      <c r="M69" s="44"/>
      <c r="N69" s="45">
        <f t="shared" si="3"/>
        <v>2.0778600000000007</v>
      </c>
    </row>
    <row r="70" spans="1:16" ht="15" x14ac:dyDescent="0.2">
      <c r="A70" s="67">
        <f>'Tabel 2021 52 weken'!A70</f>
        <v>96758</v>
      </c>
      <c r="B70" s="67">
        <f>'Tabel 2021 52 weken'!B70</f>
        <v>100015</v>
      </c>
      <c r="C70" s="1"/>
      <c r="D70" s="61">
        <f>'Tabel 2021 52 weken'!D70</f>
        <v>0.51600000000000001</v>
      </c>
      <c r="E70" s="59"/>
      <c r="F70" s="43">
        <f t="shared" si="0"/>
        <v>5.1146399999999996</v>
      </c>
      <c r="G70" s="42"/>
      <c r="H70" s="43">
        <f t="shared" si="1"/>
        <v>4.7386800000000004</v>
      </c>
      <c r="I70" s="1"/>
      <c r="J70" s="62">
        <f>'Tabel 2021 52 weken'!J70</f>
        <v>0.877</v>
      </c>
      <c r="K70" s="60"/>
      <c r="L70" s="45">
        <f t="shared" si="2"/>
        <v>2.0605799999999999</v>
      </c>
      <c r="M70" s="44"/>
      <c r="N70" s="45">
        <f t="shared" si="3"/>
        <v>2.1142100000000008</v>
      </c>
    </row>
    <row r="71" spans="1:16" ht="15" x14ac:dyDescent="0.2">
      <c r="A71" s="67">
        <f>'Tabel 2021 52 weken'!A71</f>
        <v>100016</v>
      </c>
      <c r="B71" s="67">
        <f>'Tabel 2021 52 weken'!B71</f>
        <v>103287</v>
      </c>
      <c r="C71" s="1"/>
      <c r="D71" s="61">
        <f>'Tabel 2021 52 weken'!D71</f>
        <v>0.496</v>
      </c>
      <c r="E71" s="59"/>
      <c r="F71" s="43">
        <f t="shared" si="0"/>
        <v>5.2838399999999996</v>
      </c>
      <c r="G71" s="42"/>
      <c r="H71" s="43">
        <f t="shared" si="1"/>
        <v>4.8840800000000009</v>
      </c>
      <c r="I71" s="1"/>
      <c r="J71" s="62">
        <f>'Tabel 2021 52 weken'!J71</f>
        <v>0.87</v>
      </c>
      <c r="K71" s="60"/>
      <c r="L71" s="45">
        <f t="shared" si="2"/>
        <v>2.1197999999999997</v>
      </c>
      <c r="M71" s="44"/>
      <c r="N71" s="45">
        <f t="shared" si="3"/>
        <v>2.1651000000000007</v>
      </c>
    </row>
    <row r="72" spans="1:16" ht="15" x14ac:dyDescent="0.2">
      <c r="A72" s="67">
        <f>'Tabel 2021 52 weken'!A72</f>
        <v>103288</v>
      </c>
      <c r="B72" s="67">
        <f>'Tabel 2021 52 weken'!B72</f>
        <v>106558</v>
      </c>
      <c r="C72" s="1"/>
      <c r="D72" s="61">
        <f>'Tabel 2021 52 weken'!D72</f>
        <v>0.47499999999999998</v>
      </c>
      <c r="E72" s="59"/>
      <c r="F72" s="43">
        <f t="shared" si="0"/>
        <v>5.4615</v>
      </c>
      <c r="G72" s="42"/>
      <c r="H72" s="43">
        <f t="shared" si="1"/>
        <v>5.0367500000000005</v>
      </c>
      <c r="I72" s="1"/>
      <c r="J72" s="62">
        <f>'Tabel 2021 52 weken'!J72</f>
        <v>0.86499999999999999</v>
      </c>
      <c r="K72" s="60"/>
      <c r="L72" s="45">
        <f t="shared" si="2"/>
        <v>2.1620999999999997</v>
      </c>
      <c r="M72" s="44"/>
      <c r="N72" s="45">
        <f t="shared" si="3"/>
        <v>2.2014500000000008</v>
      </c>
    </row>
    <row r="73" spans="1:16" ht="15" x14ac:dyDescent="0.2">
      <c r="A73" s="67">
        <f>'Tabel 2021 52 weken'!A73</f>
        <v>106559</v>
      </c>
      <c r="B73" s="67">
        <f>'Tabel 2021 52 weken'!B73</f>
        <v>109829</v>
      </c>
      <c r="C73" s="1"/>
      <c r="D73" s="61">
        <f>'Tabel 2021 52 weken'!D73</f>
        <v>0.45400000000000001</v>
      </c>
      <c r="E73" s="59"/>
      <c r="F73" s="43">
        <f t="shared" si="0"/>
        <v>5.6391600000000004</v>
      </c>
      <c r="G73" s="42"/>
      <c r="H73" s="43">
        <f t="shared" si="1"/>
        <v>5.1894200000000001</v>
      </c>
      <c r="I73" s="1"/>
      <c r="J73" s="62">
        <f>'Tabel 2021 52 weken'!J73</f>
        <v>0.86099999999999999</v>
      </c>
      <c r="K73" s="60"/>
      <c r="L73" s="45">
        <f t="shared" si="2"/>
        <v>2.1959399999999998</v>
      </c>
      <c r="M73" s="44"/>
      <c r="N73" s="45">
        <f t="shared" si="3"/>
        <v>2.2305300000000008</v>
      </c>
    </row>
    <row r="74" spans="1:16" ht="15" x14ac:dyDescent="0.2">
      <c r="A74" s="67">
        <f>'Tabel 2021 52 weken'!A74</f>
        <v>109830</v>
      </c>
      <c r="B74" s="67">
        <f>'Tabel 2021 52 weken'!B74</f>
        <v>113099</v>
      </c>
      <c r="C74" s="1"/>
      <c r="D74" s="61">
        <f>'Tabel 2021 52 weken'!D74</f>
        <v>0.433</v>
      </c>
      <c r="E74" s="59"/>
      <c r="F74" s="43">
        <f t="shared" si="0"/>
        <v>5.8168199999999999</v>
      </c>
      <c r="G74" s="42"/>
      <c r="H74" s="43">
        <f t="shared" si="1"/>
        <v>5.3420899999999998</v>
      </c>
      <c r="I74" s="1"/>
      <c r="J74" s="62">
        <f>'Tabel 2021 52 weken'!J74</f>
        <v>0.85799999999999998</v>
      </c>
      <c r="K74" s="60"/>
      <c r="L74" s="45">
        <f t="shared" si="2"/>
        <v>2.2213199999999995</v>
      </c>
      <c r="M74" s="44"/>
      <c r="N74" s="45">
        <f t="shared" si="3"/>
        <v>2.2523400000000007</v>
      </c>
    </row>
    <row r="75" spans="1:16" ht="15" x14ac:dyDescent="0.2">
      <c r="A75" s="67">
        <f>'Tabel 2021 52 weken'!A75</f>
        <v>113100</v>
      </c>
      <c r="B75" s="67">
        <f>'Tabel 2021 52 weken'!B75</f>
        <v>116371</v>
      </c>
      <c r="C75" s="1"/>
      <c r="D75" s="61">
        <f>'Tabel 2021 52 weken'!D75</f>
        <v>0.41399999999999998</v>
      </c>
      <c r="E75" s="59"/>
      <c r="F75" s="43">
        <f t="shared" si="0"/>
        <v>5.9775600000000004</v>
      </c>
      <c r="G75" s="42"/>
      <c r="H75" s="43">
        <f t="shared" si="1"/>
        <v>5.480220000000001</v>
      </c>
      <c r="I75" s="1"/>
      <c r="J75" s="62">
        <f>'Tabel 2021 52 weken'!J75</f>
        <v>0.85099999999999998</v>
      </c>
      <c r="K75" s="60"/>
      <c r="L75" s="45">
        <f t="shared" si="2"/>
        <v>2.2805399999999998</v>
      </c>
      <c r="M75" s="44"/>
      <c r="N75" s="45">
        <f t="shared" si="3"/>
        <v>2.303230000000001</v>
      </c>
    </row>
    <row r="76" spans="1:16" ht="15" x14ac:dyDescent="0.2">
      <c r="A76" s="67">
        <f>'Tabel 2021 52 weken'!A76</f>
        <v>116372</v>
      </c>
      <c r="B76" s="67">
        <f>'Tabel 2021 52 weken'!B76</f>
        <v>119644</v>
      </c>
      <c r="C76" s="1"/>
      <c r="D76" s="61">
        <f>'Tabel 2021 52 weken'!D76</f>
        <v>0.39500000000000002</v>
      </c>
      <c r="E76" s="59"/>
      <c r="F76" s="43">
        <f t="shared" si="0"/>
        <v>6.1383000000000001</v>
      </c>
      <c r="G76" s="42"/>
      <c r="H76" s="43">
        <f t="shared" si="1"/>
        <v>5.6183500000000004</v>
      </c>
      <c r="I76" s="1"/>
      <c r="J76" s="62">
        <f>'Tabel 2021 52 weken'!J76</f>
        <v>0.84499999999999997</v>
      </c>
      <c r="K76" s="60"/>
      <c r="L76" s="45">
        <f t="shared" si="2"/>
        <v>2.3312999999999997</v>
      </c>
      <c r="M76" s="44"/>
      <c r="N76" s="45">
        <f t="shared" si="3"/>
        <v>2.3468500000000008</v>
      </c>
    </row>
    <row r="77" spans="1:16" ht="15" x14ac:dyDescent="0.2">
      <c r="A77" s="67">
        <f>'Tabel 2021 52 weken'!A77</f>
        <v>119645</v>
      </c>
      <c r="B77" s="67">
        <f>'Tabel 2021 52 weken'!B77</f>
        <v>122916</v>
      </c>
      <c r="C77" s="1"/>
      <c r="D77" s="61">
        <f>'Tabel 2021 52 weken'!D77</f>
        <v>0.376</v>
      </c>
      <c r="E77" s="59"/>
      <c r="F77" s="43">
        <f t="shared" si="0"/>
        <v>6.2990399999999998</v>
      </c>
      <c r="G77" s="42"/>
      <c r="H77" s="43">
        <f t="shared" si="1"/>
        <v>5.7564800000000007</v>
      </c>
      <c r="I77" s="1"/>
      <c r="J77" s="62">
        <f>'Tabel 2021 52 weken'!J77</f>
        <v>0.84099999999999997</v>
      </c>
      <c r="K77" s="60"/>
      <c r="L77" s="45">
        <f t="shared" si="2"/>
        <v>2.3651400000000002</v>
      </c>
      <c r="M77" s="44"/>
      <c r="N77" s="45">
        <f t="shared" si="3"/>
        <v>2.3759300000000008</v>
      </c>
    </row>
    <row r="78" spans="1:16" ht="15" x14ac:dyDescent="0.2">
      <c r="A78" s="67">
        <f>'Tabel 2021 52 weken'!A78</f>
        <v>122917</v>
      </c>
      <c r="B78" s="67">
        <f>'Tabel 2021 52 weken'!B78</f>
        <v>126184</v>
      </c>
      <c r="C78" s="1"/>
      <c r="D78" s="61">
        <f>'Tabel 2021 52 weken'!D78</f>
        <v>0.35699999999999998</v>
      </c>
      <c r="E78" s="59"/>
      <c r="F78" s="43">
        <f t="shared" si="0"/>
        <v>6.4597800000000003</v>
      </c>
      <c r="G78" s="42"/>
      <c r="H78" s="43">
        <f t="shared" si="1"/>
        <v>5.8946100000000001</v>
      </c>
      <c r="I78" s="1"/>
      <c r="J78" s="62">
        <f>'Tabel 2021 52 weken'!J78</f>
        <v>0.83499999999999996</v>
      </c>
      <c r="K78" s="60"/>
      <c r="L78" s="45">
        <f t="shared" si="2"/>
        <v>2.4158999999999997</v>
      </c>
      <c r="M78" s="44"/>
      <c r="N78" s="45">
        <f t="shared" si="3"/>
        <v>2.419550000000001</v>
      </c>
      <c r="O78" s="49"/>
      <c r="P78" s="50"/>
    </row>
    <row r="79" spans="1:16" ht="15" x14ac:dyDescent="0.2">
      <c r="A79" s="67">
        <f>'Tabel 2021 52 weken'!A79</f>
        <v>126185</v>
      </c>
      <c r="B79" s="67">
        <f>'Tabel 2021 52 weken'!B79</f>
        <v>129456</v>
      </c>
      <c r="C79" s="1"/>
      <c r="D79" s="61">
        <f>'Tabel 2021 52 weken'!D79</f>
        <v>0.34100000000000003</v>
      </c>
      <c r="E79" s="59"/>
      <c r="F79" s="43">
        <f t="shared" si="0"/>
        <v>6.5951400000000007</v>
      </c>
      <c r="G79" s="42"/>
      <c r="H79" s="43">
        <f t="shared" si="1"/>
        <v>6.010930000000001</v>
      </c>
      <c r="I79" s="1"/>
      <c r="J79" s="62">
        <f>'Tabel 2021 52 weken'!J79</f>
        <v>0.83199999999999996</v>
      </c>
      <c r="K79" s="60"/>
      <c r="L79" s="45">
        <f t="shared" si="2"/>
        <v>2.4412799999999999</v>
      </c>
      <c r="M79" s="44"/>
      <c r="N79" s="45">
        <f t="shared" si="3"/>
        <v>2.4413600000000009</v>
      </c>
    </row>
    <row r="80" spans="1:16" ht="15" x14ac:dyDescent="0.2">
      <c r="A80" s="67">
        <f>'Tabel 2021 52 weken'!A80</f>
        <v>129457</v>
      </c>
      <c r="B80" s="67">
        <f>'Tabel 2021 52 weken'!B80</f>
        <v>132729</v>
      </c>
      <c r="C80" s="1"/>
      <c r="D80" s="61">
        <f>'Tabel 2021 52 weken'!D80</f>
        <v>0.33300000000000002</v>
      </c>
      <c r="E80" s="59"/>
      <c r="F80" s="43">
        <f t="shared" si="0"/>
        <v>6.6628200000000009</v>
      </c>
      <c r="G80" s="42"/>
      <c r="H80" s="43">
        <f t="shared" si="1"/>
        <v>6.069090000000001</v>
      </c>
      <c r="I80" s="1"/>
      <c r="J80" s="62">
        <f>'Tabel 2021 52 weken'!J80</f>
        <v>0.82499999999999996</v>
      </c>
      <c r="K80" s="60"/>
      <c r="L80" s="45">
        <f t="shared" si="2"/>
        <v>2.5005000000000002</v>
      </c>
      <c r="M80" s="44"/>
      <c r="N80" s="45">
        <f t="shared" si="3"/>
        <v>2.4922500000000012</v>
      </c>
    </row>
    <row r="81" spans="1:14" ht="15" x14ac:dyDescent="0.2">
      <c r="A81" s="67">
        <f>'Tabel 2021 52 weken'!A81</f>
        <v>132730</v>
      </c>
      <c r="B81" s="67">
        <f>'Tabel 2021 52 weken'!B81</f>
        <v>135999</v>
      </c>
      <c r="C81" s="1"/>
      <c r="D81" s="61">
        <f>'Tabel 2021 52 weken'!D81</f>
        <v>0.33300000000000002</v>
      </c>
      <c r="E81" s="59"/>
      <c r="F81" s="43">
        <f t="shared" si="0"/>
        <v>6.6628200000000009</v>
      </c>
      <c r="G81" s="42"/>
      <c r="H81" s="43">
        <f t="shared" si="1"/>
        <v>6.069090000000001</v>
      </c>
      <c r="I81" s="1"/>
      <c r="J81" s="62">
        <f>'Tabel 2021 52 weken'!J81</f>
        <v>0.81899999999999995</v>
      </c>
      <c r="K81" s="60"/>
      <c r="L81" s="45">
        <f t="shared" si="2"/>
        <v>2.5512600000000001</v>
      </c>
      <c r="M81" s="44"/>
      <c r="N81" s="45">
        <f t="shared" si="3"/>
        <v>2.535870000000001</v>
      </c>
    </row>
    <row r="82" spans="1:14" ht="15" x14ac:dyDescent="0.2">
      <c r="A82" s="67">
        <f>'Tabel 2021 52 weken'!A82</f>
        <v>136000</v>
      </c>
      <c r="B82" s="67">
        <f>'Tabel 2021 52 weken'!B82</f>
        <v>139270</v>
      </c>
      <c r="C82" s="1"/>
      <c r="D82" s="61">
        <f>'Tabel 2021 52 weken'!D82</f>
        <v>0.33300000000000002</v>
      </c>
      <c r="E82" s="59"/>
      <c r="F82" s="43">
        <f t="shared" si="0"/>
        <v>6.6628200000000009</v>
      </c>
      <c r="G82" s="42"/>
      <c r="H82" s="43">
        <f t="shared" si="1"/>
        <v>6.069090000000001</v>
      </c>
      <c r="I82" s="1"/>
      <c r="J82" s="62">
        <f>'Tabel 2021 52 weken'!J82</f>
        <v>0.80900000000000005</v>
      </c>
      <c r="K82" s="60"/>
      <c r="L82" s="45">
        <f t="shared" si="2"/>
        <v>2.6358599999999992</v>
      </c>
      <c r="M82" s="44"/>
      <c r="N82" s="45">
        <f t="shared" si="3"/>
        <v>2.6085700000000003</v>
      </c>
    </row>
    <row r="83" spans="1:14" ht="15" x14ac:dyDescent="0.2">
      <c r="A83" s="67">
        <f>'Tabel 2021 52 weken'!A83</f>
        <v>139271</v>
      </c>
      <c r="B83" s="67">
        <f>'Tabel 2021 52 weken'!B83</f>
        <v>142541</v>
      </c>
      <c r="C83" s="1"/>
      <c r="D83" s="61">
        <f>'Tabel 2021 52 weken'!D83</f>
        <v>0.33300000000000002</v>
      </c>
      <c r="E83" s="59"/>
      <c r="F83" s="43">
        <f t="shared" si="0"/>
        <v>6.6628200000000009</v>
      </c>
      <c r="G83" s="42"/>
      <c r="H83" s="43">
        <f t="shared" si="1"/>
        <v>6.069090000000001</v>
      </c>
      <c r="I83" s="1"/>
      <c r="J83" s="62">
        <f>'Tabel 2021 52 weken'!J83</f>
        <v>0.80600000000000005</v>
      </c>
      <c r="K83" s="60"/>
      <c r="L83" s="45">
        <f t="shared" si="2"/>
        <v>2.6612399999999994</v>
      </c>
      <c r="M83" s="44"/>
      <c r="N83" s="45">
        <f t="shared" si="3"/>
        <v>2.6303800000000002</v>
      </c>
    </row>
    <row r="84" spans="1:14" ht="15" x14ac:dyDescent="0.2">
      <c r="A84" s="67">
        <f>'Tabel 2021 52 weken'!A84</f>
        <v>142542</v>
      </c>
      <c r="B84" s="67">
        <f>'Tabel 2021 52 weken'!B84</f>
        <v>145813</v>
      </c>
      <c r="C84" s="1"/>
      <c r="D84" s="61">
        <f>'Tabel 2021 52 weken'!D84</f>
        <v>0.33300000000000002</v>
      </c>
      <c r="E84" s="59"/>
      <c r="F84" s="43">
        <f t="shared" si="0"/>
        <v>6.6628200000000009</v>
      </c>
      <c r="G84" s="42"/>
      <c r="H84" s="43">
        <f t="shared" si="1"/>
        <v>6.069090000000001</v>
      </c>
      <c r="I84" s="1"/>
      <c r="J84" s="62">
        <f>'Tabel 2021 52 weken'!J84</f>
        <v>0.79800000000000004</v>
      </c>
      <c r="K84" s="60"/>
      <c r="L84" s="45">
        <f t="shared" si="2"/>
        <v>2.7289199999999996</v>
      </c>
      <c r="M84" s="44"/>
      <c r="N84" s="45">
        <f t="shared" si="3"/>
        <v>2.6885400000000002</v>
      </c>
    </row>
    <row r="85" spans="1:14" ht="15" x14ac:dyDescent="0.2">
      <c r="A85" s="67">
        <f>'Tabel 2021 52 weken'!A85</f>
        <v>145814</v>
      </c>
      <c r="B85" s="67">
        <f>'Tabel 2021 52 weken'!B85</f>
        <v>149088</v>
      </c>
      <c r="C85" s="1"/>
      <c r="D85" s="61">
        <f>'Tabel 2021 52 weken'!D85</f>
        <v>0.33300000000000002</v>
      </c>
      <c r="E85" s="59"/>
      <c r="F85" s="43">
        <f t="shared" si="0"/>
        <v>6.6628200000000009</v>
      </c>
      <c r="G85" s="42"/>
      <c r="H85" s="43">
        <f t="shared" si="1"/>
        <v>6.069090000000001</v>
      </c>
      <c r="I85" s="1"/>
      <c r="J85" s="62">
        <f>'Tabel 2021 52 weken'!J85</f>
        <v>0.78900000000000003</v>
      </c>
      <c r="K85" s="60"/>
      <c r="L85" s="45">
        <f t="shared" si="2"/>
        <v>2.8050599999999992</v>
      </c>
      <c r="M85" s="44"/>
      <c r="N85" s="45">
        <f t="shared" si="3"/>
        <v>2.7539700000000003</v>
      </c>
    </row>
    <row r="86" spans="1:14" ht="15" x14ac:dyDescent="0.2">
      <c r="A86" s="67">
        <f>'Tabel 2021 52 weken'!A86</f>
        <v>149089</v>
      </c>
      <c r="B86" s="67">
        <f>'Tabel 2021 52 weken'!B86</f>
        <v>152356</v>
      </c>
      <c r="C86" s="1"/>
      <c r="D86" s="61">
        <f>'Tabel 2021 52 weken'!D86</f>
        <v>0.33300000000000002</v>
      </c>
      <c r="E86" s="59"/>
      <c r="F86" s="43">
        <f t="shared" si="0"/>
        <v>6.6628200000000009</v>
      </c>
      <c r="G86" s="42"/>
      <c r="H86" s="43">
        <f t="shared" si="1"/>
        <v>6.069090000000001</v>
      </c>
      <c r="I86" s="1"/>
      <c r="J86" s="62">
        <f>'Tabel 2021 52 weken'!J86</f>
        <v>0.78300000000000003</v>
      </c>
      <c r="K86" s="60"/>
      <c r="L86" s="45">
        <f t="shared" si="2"/>
        <v>2.8558199999999996</v>
      </c>
      <c r="M86" s="44"/>
      <c r="N86" s="45">
        <f t="shared" si="3"/>
        <v>2.7975900000000005</v>
      </c>
    </row>
    <row r="87" spans="1:14" ht="15" x14ac:dyDescent="0.2">
      <c r="A87" s="67">
        <f>'Tabel 2021 52 weken'!A87</f>
        <v>152357</v>
      </c>
      <c r="B87" s="67">
        <f>'Tabel 2021 52 weken'!B87</f>
        <v>155628</v>
      </c>
      <c r="C87" s="1"/>
      <c r="D87" s="61">
        <f>'Tabel 2021 52 weken'!D87</f>
        <v>0.33300000000000002</v>
      </c>
      <c r="E87" s="59"/>
      <c r="F87" s="43">
        <f t="shared" si="0"/>
        <v>6.6628200000000009</v>
      </c>
      <c r="G87" s="42"/>
      <c r="H87" s="43">
        <f t="shared" si="1"/>
        <v>6.069090000000001</v>
      </c>
      <c r="I87" s="1"/>
      <c r="J87" s="62">
        <f>'Tabel 2021 52 weken'!J87</f>
        <v>0.77400000000000002</v>
      </c>
      <c r="K87" s="60"/>
      <c r="L87" s="45">
        <f t="shared" si="2"/>
        <v>2.9319599999999997</v>
      </c>
      <c r="M87" s="44"/>
      <c r="N87" s="45">
        <f t="shared" si="3"/>
        <v>2.8630200000000006</v>
      </c>
    </row>
    <row r="88" spans="1:14" ht="15" x14ac:dyDescent="0.2">
      <c r="A88" s="67">
        <f>'Tabel 2021 52 weken'!A88</f>
        <v>155629</v>
      </c>
      <c r="B88" s="67">
        <f>'Tabel 2021 52 weken'!B88</f>
        <v>158897</v>
      </c>
      <c r="C88" s="1"/>
      <c r="D88" s="61">
        <f>'Tabel 2021 52 weken'!D88</f>
        <v>0.33300000000000002</v>
      </c>
      <c r="E88" s="59"/>
      <c r="F88" s="43">
        <f t="shared" si="0"/>
        <v>6.6628200000000009</v>
      </c>
      <c r="G88" s="42"/>
      <c r="H88" s="43">
        <f t="shared" si="1"/>
        <v>6.069090000000001</v>
      </c>
      <c r="I88" s="1"/>
      <c r="J88" s="62">
        <f>'Tabel 2021 52 weken'!J88</f>
        <v>0.76900000000000002</v>
      </c>
      <c r="K88" s="60"/>
      <c r="L88" s="45">
        <f t="shared" si="2"/>
        <v>2.9742599999999997</v>
      </c>
      <c r="M88" s="44"/>
      <c r="N88" s="45">
        <f t="shared" si="3"/>
        <v>2.8993700000000002</v>
      </c>
    </row>
    <row r="89" spans="1:14" ht="15" x14ac:dyDescent="0.2">
      <c r="A89" s="67">
        <f>'Tabel 2021 52 weken'!A89</f>
        <v>158898</v>
      </c>
      <c r="B89" s="67">
        <f>'Tabel 2021 52 weken'!B89</f>
        <v>162171</v>
      </c>
      <c r="C89" s="1"/>
      <c r="D89" s="61">
        <f>'Tabel 2021 52 weken'!D89</f>
        <v>0.33300000000000002</v>
      </c>
      <c r="E89" s="59"/>
      <c r="F89" s="43">
        <f t="shared" si="0"/>
        <v>6.6628200000000009</v>
      </c>
      <c r="G89" s="42"/>
      <c r="H89" s="43">
        <f t="shared" si="1"/>
        <v>6.069090000000001</v>
      </c>
      <c r="I89" s="1"/>
      <c r="J89" s="62">
        <f>'Tabel 2021 52 weken'!J89</f>
        <v>0.76200000000000001</v>
      </c>
      <c r="K89" s="60"/>
      <c r="L89" s="45">
        <f t="shared" si="2"/>
        <v>3.0334799999999995</v>
      </c>
      <c r="M89" s="44"/>
      <c r="N89" s="45">
        <f t="shared" si="3"/>
        <v>2.9502600000000005</v>
      </c>
    </row>
    <row r="90" spans="1:14" ht="15" x14ac:dyDescent="0.2">
      <c r="A90" s="67">
        <f>'Tabel 2021 52 weken'!A90</f>
        <v>162172</v>
      </c>
      <c r="B90" s="67">
        <f>'Tabel 2021 52 weken'!B90</f>
        <v>165443</v>
      </c>
      <c r="C90" s="1"/>
      <c r="D90" s="61">
        <f>'Tabel 2021 52 weken'!D90</f>
        <v>0.33300000000000002</v>
      </c>
      <c r="E90" s="59"/>
      <c r="F90" s="43">
        <f t="shared" si="0"/>
        <v>6.6628200000000009</v>
      </c>
      <c r="G90" s="42"/>
      <c r="H90" s="43">
        <f t="shared" si="1"/>
        <v>6.069090000000001</v>
      </c>
      <c r="I90" s="1"/>
      <c r="J90" s="62">
        <f>'Tabel 2021 52 weken'!J90</f>
        <v>0.755</v>
      </c>
      <c r="K90" s="60"/>
      <c r="L90" s="45">
        <f t="shared" si="2"/>
        <v>3.0926999999999998</v>
      </c>
      <c r="M90" s="44"/>
      <c r="N90" s="45">
        <f t="shared" si="3"/>
        <v>3.0011500000000004</v>
      </c>
    </row>
    <row r="91" spans="1:14" ht="15" x14ac:dyDescent="0.2">
      <c r="A91" s="67">
        <f>'Tabel 2021 52 weken'!A91</f>
        <v>165444</v>
      </c>
      <c r="B91" s="67">
        <f>'Tabel 2021 52 weken'!B91</f>
        <v>168714</v>
      </c>
      <c r="C91" s="1"/>
      <c r="D91" s="61">
        <f>'Tabel 2021 52 weken'!D91</f>
        <v>0.33300000000000002</v>
      </c>
      <c r="E91" s="59"/>
      <c r="F91" s="43">
        <f t="shared" si="0"/>
        <v>6.6628200000000009</v>
      </c>
      <c r="G91" s="42"/>
      <c r="H91" s="43">
        <f t="shared" si="1"/>
        <v>6.069090000000001</v>
      </c>
      <c r="I91" s="1"/>
      <c r="J91" s="62">
        <f>'Tabel 2021 52 weken'!J91</f>
        <v>0.748</v>
      </c>
      <c r="K91" s="60"/>
      <c r="L91" s="45">
        <f t="shared" si="2"/>
        <v>3.1519199999999996</v>
      </c>
      <c r="M91" s="44"/>
      <c r="N91" s="45">
        <f t="shared" si="3"/>
        <v>3.0520400000000008</v>
      </c>
    </row>
    <row r="92" spans="1:14" ht="15" x14ac:dyDescent="0.2">
      <c r="A92" s="67">
        <f>'Tabel 2021 52 weken'!A92</f>
        <v>168715</v>
      </c>
      <c r="B92" s="67">
        <f>'Tabel 2021 52 weken'!B92</f>
        <v>171985</v>
      </c>
      <c r="C92" s="1"/>
      <c r="D92" s="61">
        <f>'Tabel 2021 52 weken'!D92</f>
        <v>0.33300000000000002</v>
      </c>
      <c r="E92" s="59"/>
      <c r="F92" s="43">
        <f t="shared" si="0"/>
        <v>6.6628200000000009</v>
      </c>
      <c r="G92" s="42"/>
      <c r="H92" s="43">
        <f t="shared" si="1"/>
        <v>6.069090000000001</v>
      </c>
      <c r="I92" s="1"/>
      <c r="J92" s="62">
        <f>'Tabel 2021 52 weken'!J92</f>
        <v>0.73799999999999999</v>
      </c>
      <c r="K92" s="60"/>
      <c r="L92" s="45">
        <f t="shared" si="2"/>
        <v>3.2365200000000001</v>
      </c>
      <c r="M92" s="44"/>
      <c r="N92" s="45">
        <f t="shared" si="3"/>
        <v>3.1247400000000005</v>
      </c>
    </row>
    <row r="93" spans="1:14" ht="15" x14ac:dyDescent="0.2">
      <c r="A93" s="67">
        <f>'Tabel 2021 52 weken'!A93</f>
        <v>171986</v>
      </c>
      <c r="B93" s="67">
        <f>'Tabel 2021 52 weken'!B93</f>
        <v>175253</v>
      </c>
      <c r="C93" s="1"/>
      <c r="D93" s="61">
        <f>'Tabel 2021 52 weken'!D93</f>
        <v>0.33300000000000002</v>
      </c>
      <c r="E93" s="59"/>
      <c r="F93" s="43">
        <f t="shared" si="0"/>
        <v>6.6628200000000009</v>
      </c>
      <c r="G93" s="42"/>
      <c r="H93" s="43">
        <f t="shared" si="1"/>
        <v>6.069090000000001</v>
      </c>
      <c r="I93" s="1"/>
      <c r="J93" s="62">
        <f>'Tabel 2021 52 weken'!J93</f>
        <v>0.73299999999999998</v>
      </c>
      <c r="K93" s="60"/>
      <c r="L93" s="45">
        <f t="shared" si="2"/>
        <v>3.2788200000000001</v>
      </c>
      <c r="M93" s="44"/>
      <c r="N93" s="45">
        <f t="shared" si="3"/>
        <v>3.1610900000000006</v>
      </c>
    </row>
    <row r="94" spans="1:14" ht="15" x14ac:dyDescent="0.2">
      <c r="A94" s="67">
        <f>'Tabel 2021 52 weken'!A94</f>
        <v>175254</v>
      </c>
      <c r="B94" s="67">
        <f>'Tabel 2021 52 weken'!B94</f>
        <v>178527</v>
      </c>
      <c r="C94" s="1"/>
      <c r="D94" s="61">
        <f>'Tabel 2021 52 weken'!D94</f>
        <v>0.33300000000000002</v>
      </c>
      <c r="E94" s="59"/>
      <c r="F94" s="43">
        <f t="shared" si="0"/>
        <v>6.6628200000000009</v>
      </c>
      <c r="G94" s="42"/>
      <c r="H94" s="43">
        <f t="shared" si="1"/>
        <v>6.069090000000001</v>
      </c>
      <c r="I94" s="1"/>
      <c r="J94" s="62">
        <f>'Tabel 2021 52 weken'!J94</f>
        <v>0.72599999999999998</v>
      </c>
      <c r="K94" s="60"/>
      <c r="L94" s="45">
        <f t="shared" si="2"/>
        <v>3.3380399999999999</v>
      </c>
      <c r="M94" s="44"/>
      <c r="N94" s="45">
        <f t="shared" si="3"/>
        <v>3.2119800000000005</v>
      </c>
    </row>
    <row r="95" spans="1:14" ht="15" x14ac:dyDescent="0.2">
      <c r="A95" s="67">
        <f>'Tabel 2021 52 weken'!A95</f>
        <v>178528</v>
      </c>
      <c r="B95" s="67">
        <f>'Tabel 2021 52 weken'!B95</f>
        <v>181797</v>
      </c>
      <c r="C95" s="1"/>
      <c r="D95" s="61">
        <f>'Tabel 2021 52 weken'!D95</f>
        <v>0.33300000000000002</v>
      </c>
      <c r="E95" s="59"/>
      <c r="F95" s="43">
        <f t="shared" si="0"/>
        <v>6.6628200000000009</v>
      </c>
      <c r="G95" s="42"/>
      <c r="H95" s="43">
        <f t="shared" si="1"/>
        <v>6.069090000000001</v>
      </c>
      <c r="I95" s="1"/>
      <c r="J95" s="62">
        <f>'Tabel 2021 52 weken'!J95</f>
        <v>0.71799999999999997</v>
      </c>
      <c r="K95" s="60"/>
      <c r="L95" s="45">
        <f t="shared" si="2"/>
        <v>3.4057200000000001</v>
      </c>
      <c r="M95" s="44"/>
      <c r="N95" s="45">
        <f t="shared" si="3"/>
        <v>3.2701400000000009</v>
      </c>
    </row>
    <row r="96" spans="1:14" ht="15" x14ac:dyDescent="0.2">
      <c r="A96" s="67">
        <f>'Tabel 2021 52 weken'!A96</f>
        <v>181798</v>
      </c>
      <c r="B96" s="67">
        <f>'Tabel 2021 52 weken'!B96</f>
        <v>185070</v>
      </c>
      <c r="C96" s="1"/>
      <c r="D96" s="61">
        <f>'Tabel 2021 52 weken'!D96</f>
        <v>0.33300000000000002</v>
      </c>
      <c r="E96" s="59"/>
      <c r="F96" s="43">
        <f t="shared" si="0"/>
        <v>6.6628200000000009</v>
      </c>
      <c r="G96" s="42"/>
      <c r="H96" s="43">
        <f t="shared" si="1"/>
        <v>6.069090000000001</v>
      </c>
      <c r="I96" s="1"/>
      <c r="J96" s="62">
        <f>'Tabel 2021 52 weken'!J96</f>
        <v>0.71099999999999997</v>
      </c>
      <c r="K96" s="60"/>
      <c r="L96" s="45">
        <f t="shared" si="2"/>
        <v>3.4649399999999999</v>
      </c>
      <c r="M96" s="44"/>
      <c r="N96" s="45">
        <f t="shared" si="3"/>
        <v>3.3210300000000008</v>
      </c>
    </row>
    <row r="97" spans="1:14" ht="15" x14ac:dyDescent="0.2">
      <c r="A97" s="67">
        <f>'Tabel 2021 52 weken'!A97</f>
        <v>185071</v>
      </c>
      <c r="B97" s="67">
        <f>'Tabel 2021 52 weken'!B97</f>
        <v>188342</v>
      </c>
      <c r="C97" s="1"/>
      <c r="D97" s="61">
        <f>'Tabel 2021 52 weken'!D97</f>
        <v>0.33300000000000002</v>
      </c>
      <c r="E97" s="59"/>
      <c r="F97" s="43">
        <f t="shared" si="0"/>
        <v>6.6628200000000009</v>
      </c>
      <c r="G97" s="42"/>
      <c r="H97" s="43">
        <f t="shared" si="1"/>
        <v>6.069090000000001</v>
      </c>
      <c r="I97" s="1"/>
      <c r="J97" s="62">
        <f>'Tabel 2021 52 weken'!J97</f>
        <v>0.70499999999999996</v>
      </c>
      <c r="K97" s="60"/>
      <c r="L97" s="45">
        <f t="shared" si="2"/>
        <v>3.5157000000000003</v>
      </c>
      <c r="M97" s="44"/>
      <c r="N97" s="45">
        <f t="shared" si="3"/>
        <v>3.3646500000000006</v>
      </c>
    </row>
    <row r="98" spans="1:14" ht="15" x14ac:dyDescent="0.2">
      <c r="A98" s="67">
        <f>'Tabel 2021 52 weken'!A98</f>
        <v>188343</v>
      </c>
      <c r="B98" s="67">
        <f>'Tabel 2021 52 weken'!B98</f>
        <v>191612</v>
      </c>
      <c r="C98" s="1"/>
      <c r="D98" s="61">
        <f>'Tabel 2021 52 weken'!D98</f>
        <v>0.33300000000000002</v>
      </c>
      <c r="E98" s="59"/>
      <c r="F98" s="43">
        <f t="shared" ref="F98:F101" si="4">IF($D$19&gt;=$F$28,($F$28*(100%-D98))+($F$19),$D$19*(100%-D98)+$F$19)</f>
        <v>6.6628200000000009</v>
      </c>
      <c r="G98" s="42"/>
      <c r="H98" s="43">
        <f t="shared" ref="H98:H101" si="5">IF($D$20&gt;=$H$28,($H$28*(100%-D98))+($F$20),$D$20*(100%-D98)+($F$20))</f>
        <v>6.069090000000001</v>
      </c>
      <c r="I98" s="1"/>
      <c r="J98" s="62">
        <f>'Tabel 2021 52 weken'!J98</f>
        <v>0.69799999999999995</v>
      </c>
      <c r="K98" s="60"/>
      <c r="L98" s="45">
        <f t="shared" ref="L98:L101" si="6">IF($D$19&gt;=$L$28,($L$28*(100%-J98))+(F$19),$D$19*(100%-J98)+$F$19)</f>
        <v>3.5749200000000001</v>
      </c>
      <c r="M98" s="44"/>
      <c r="N98" s="45">
        <f t="shared" ref="N98:N101" si="7">IF($D$20&gt;=$H$28,($H$28*(100%-J98))+($F$20),$D$20*(100%-J98)+($F$20))</f>
        <v>3.4155400000000009</v>
      </c>
    </row>
    <row r="99" spans="1:14" ht="15" x14ac:dyDescent="0.2">
      <c r="A99" s="67">
        <f>'Tabel 2021 52 weken'!A99</f>
        <v>191613</v>
      </c>
      <c r="B99" s="67">
        <f>'Tabel 2021 52 weken'!B99</f>
        <v>194884</v>
      </c>
      <c r="C99" s="1"/>
      <c r="D99" s="61">
        <f>'Tabel 2021 52 weken'!D99</f>
        <v>0.33300000000000002</v>
      </c>
      <c r="E99" s="59"/>
      <c r="F99" s="43">
        <f t="shared" si="4"/>
        <v>6.6628200000000009</v>
      </c>
      <c r="G99" s="42"/>
      <c r="H99" s="43">
        <f t="shared" si="5"/>
        <v>6.069090000000001</v>
      </c>
      <c r="I99" s="1"/>
      <c r="J99" s="62">
        <f>'Tabel 2021 52 weken'!J99</f>
        <v>0.69</v>
      </c>
      <c r="K99" s="60"/>
      <c r="L99" s="45">
        <f t="shared" si="6"/>
        <v>3.6426000000000003</v>
      </c>
      <c r="M99" s="44"/>
      <c r="N99" s="45">
        <f t="shared" si="7"/>
        <v>3.4737000000000009</v>
      </c>
    </row>
    <row r="100" spans="1:14" ht="15" x14ac:dyDescent="0.2">
      <c r="A100" s="67">
        <f>'Tabel 2021 52 weken'!A100</f>
        <v>194885</v>
      </c>
      <c r="B100" s="67">
        <f>'Tabel 2021 52 weken'!B100</f>
        <v>198154</v>
      </c>
      <c r="C100" s="1"/>
      <c r="D100" s="61">
        <f>'Tabel 2021 52 weken'!D100</f>
        <v>0.33300000000000002</v>
      </c>
      <c r="E100" s="59"/>
      <c r="F100" s="43">
        <f t="shared" si="4"/>
        <v>6.6628200000000009</v>
      </c>
      <c r="G100" s="42"/>
      <c r="H100" s="43">
        <f t="shared" si="5"/>
        <v>6.069090000000001</v>
      </c>
      <c r="I100" s="1"/>
      <c r="J100" s="62">
        <f>'Tabel 2021 52 weken'!J100</f>
        <v>0.68500000000000005</v>
      </c>
      <c r="K100" s="60"/>
      <c r="L100" s="45">
        <f t="shared" si="6"/>
        <v>3.6848999999999994</v>
      </c>
      <c r="M100" s="44"/>
      <c r="N100" s="45">
        <f t="shared" si="7"/>
        <v>3.5100500000000001</v>
      </c>
    </row>
    <row r="101" spans="1:14" ht="15" x14ac:dyDescent="0.2">
      <c r="A101" s="67">
        <f>'Tabel 2021 52 weken'!A101</f>
        <v>198155</v>
      </c>
      <c r="B101" s="67" t="str">
        <f>'Tabel 2021 52 weken'!B101</f>
        <v>en hoger</v>
      </c>
      <c r="C101" s="1"/>
      <c r="D101" s="61">
        <f>'Tabel 2021 52 weken'!D101</f>
        <v>0.33300000000000002</v>
      </c>
      <c r="E101" s="59"/>
      <c r="F101" s="43">
        <f t="shared" si="4"/>
        <v>6.6628200000000009</v>
      </c>
      <c r="G101" s="42"/>
      <c r="H101" s="43">
        <f t="shared" si="5"/>
        <v>6.069090000000001</v>
      </c>
      <c r="I101" s="1"/>
      <c r="J101" s="62">
        <f>'Tabel 2021 52 weken'!J101</f>
        <v>0.67600000000000005</v>
      </c>
      <c r="K101" s="60"/>
      <c r="L101" s="45">
        <f t="shared" si="6"/>
        <v>3.7610399999999995</v>
      </c>
      <c r="M101" s="44"/>
      <c r="N101" s="45">
        <f t="shared" si="7"/>
        <v>3.5754800000000002</v>
      </c>
    </row>
    <row r="102" spans="1:14" x14ac:dyDescent="0.2">
      <c r="C102" s="1"/>
      <c r="I102" s="1"/>
    </row>
    <row r="103" spans="1:14" x14ac:dyDescent="0.2">
      <c r="C103" s="1"/>
      <c r="I103" s="1"/>
    </row>
    <row r="104" spans="1:14" x14ac:dyDescent="0.2">
      <c r="C104" s="1"/>
      <c r="I104" s="1"/>
    </row>
    <row r="105" spans="1:14" x14ac:dyDescent="0.2">
      <c r="A105" s="51"/>
      <c r="C105" s="1"/>
      <c r="I105" s="1"/>
    </row>
    <row r="106" spans="1:14" x14ac:dyDescent="0.2">
      <c r="A106" s="51"/>
      <c r="C106" s="1"/>
      <c r="I106" s="1"/>
    </row>
    <row r="107" spans="1:14" x14ac:dyDescent="0.2">
      <c r="C107" s="1"/>
      <c r="I107" s="1"/>
    </row>
    <row r="108" spans="1:14" x14ac:dyDescent="0.2">
      <c r="C108" s="1"/>
      <c r="I108" s="1"/>
    </row>
    <row r="109" spans="1:14" x14ac:dyDescent="0.2">
      <c r="C109" s="1"/>
      <c r="I109" s="1"/>
    </row>
    <row r="110" spans="1:14" ht="15.75" x14ac:dyDescent="0.2">
      <c r="A110" s="54"/>
      <c r="B110" s="55"/>
      <c r="C110" s="58"/>
      <c r="D110" s="53"/>
      <c r="I110" s="1"/>
    </row>
    <row r="111" spans="1:14" ht="15.75" x14ac:dyDescent="0.2">
      <c r="A111" s="55"/>
      <c r="B111" s="55"/>
      <c r="C111" s="58"/>
      <c r="D111" s="53"/>
      <c r="I111" s="1"/>
    </row>
    <row r="112" spans="1:14" ht="15.75" x14ac:dyDescent="0.2">
      <c r="A112" s="55"/>
      <c r="B112" s="55"/>
      <c r="C112" s="58"/>
      <c r="D112" s="53"/>
      <c r="I112" s="1"/>
    </row>
    <row r="113" spans="1:10" ht="15.75" x14ac:dyDescent="0.2">
      <c r="A113" s="55"/>
      <c r="B113" s="55"/>
      <c r="C113" s="58"/>
      <c r="D113" s="53"/>
      <c r="I113" s="1"/>
    </row>
    <row r="114" spans="1:10" ht="15.75" x14ac:dyDescent="0.2">
      <c r="A114" s="55"/>
      <c r="B114" s="55"/>
      <c r="C114" s="53"/>
      <c r="D114" s="53"/>
    </row>
    <row r="115" spans="1:10" ht="15.75" x14ac:dyDescent="0.2">
      <c r="A115" s="55"/>
      <c r="B115" s="55"/>
      <c r="C115" s="53"/>
      <c r="D115" s="53"/>
      <c r="F115"/>
      <c r="H115"/>
      <c r="J115"/>
    </row>
    <row r="116" spans="1:10" ht="15.75" x14ac:dyDescent="0.2">
      <c r="A116" s="55"/>
      <c r="B116" s="55"/>
      <c r="C116" s="53"/>
      <c r="D116" s="53"/>
      <c r="F116"/>
      <c r="H116"/>
      <c r="J116"/>
    </row>
    <row r="117" spans="1:10" ht="15.75" x14ac:dyDescent="0.2">
      <c r="A117" s="55"/>
      <c r="B117" s="55"/>
      <c r="C117" s="53"/>
      <c r="D117" s="53"/>
      <c r="F117"/>
      <c r="H117"/>
      <c r="J117"/>
    </row>
    <row r="118" spans="1:10" ht="15.75" x14ac:dyDescent="0.2">
      <c r="A118" s="55"/>
      <c r="B118" s="55"/>
      <c r="C118" s="53"/>
      <c r="D118" s="53"/>
      <c r="F118"/>
      <c r="H118"/>
      <c r="J118"/>
    </row>
    <row r="119" spans="1:10" ht="15.75" x14ac:dyDescent="0.2">
      <c r="A119" s="55"/>
      <c r="B119" s="55"/>
      <c r="C119" s="53"/>
      <c r="D119" s="53"/>
      <c r="F119"/>
      <c r="H119"/>
      <c r="J119"/>
    </row>
    <row r="120" spans="1:10" ht="15.75" x14ac:dyDescent="0.2">
      <c r="A120" s="55"/>
      <c r="B120" s="55"/>
      <c r="C120" s="53"/>
      <c r="D120" s="53"/>
      <c r="F120"/>
      <c r="H120"/>
      <c r="J120"/>
    </row>
    <row r="121" spans="1:10" ht="15.75" x14ac:dyDescent="0.2">
      <c r="A121" s="55"/>
      <c r="B121" s="55"/>
      <c r="C121" s="53"/>
      <c r="D121" s="53"/>
      <c r="F121"/>
      <c r="H121"/>
      <c r="J121"/>
    </row>
    <row r="122" spans="1:10" ht="15.75" x14ac:dyDescent="0.2">
      <c r="A122" s="55"/>
      <c r="B122" s="55"/>
      <c r="C122" s="53"/>
      <c r="D122" s="53"/>
      <c r="F122"/>
      <c r="H122"/>
      <c r="J122"/>
    </row>
    <row r="123" spans="1:10" ht="15.75" x14ac:dyDescent="0.2">
      <c r="A123" s="55"/>
      <c r="B123" s="55"/>
      <c r="C123" s="53"/>
      <c r="D123" s="53"/>
      <c r="F123"/>
      <c r="H123"/>
      <c r="J123"/>
    </row>
    <row r="124" spans="1:10" ht="15.75" x14ac:dyDescent="0.2">
      <c r="A124" s="55"/>
      <c r="B124" s="55"/>
      <c r="C124" s="53"/>
      <c r="D124" s="53"/>
      <c r="F124"/>
      <c r="H124"/>
      <c r="J124"/>
    </row>
    <row r="125" spans="1:10" ht="15.75" x14ac:dyDescent="0.2">
      <c r="A125" s="55"/>
      <c r="B125" s="55"/>
      <c r="C125" s="53"/>
      <c r="D125" s="53"/>
      <c r="F125"/>
      <c r="H125"/>
      <c r="J125"/>
    </row>
    <row r="126" spans="1:10" ht="15.75" x14ac:dyDescent="0.2">
      <c r="A126" s="55"/>
      <c r="B126" s="55"/>
      <c r="C126" s="53"/>
      <c r="D126" s="53"/>
      <c r="F126"/>
      <c r="H126"/>
      <c r="J126"/>
    </row>
    <row r="127" spans="1:10" ht="15.75" x14ac:dyDescent="0.2">
      <c r="A127" s="55"/>
      <c r="B127" s="55"/>
      <c r="C127" s="53"/>
      <c r="D127" s="53"/>
      <c r="F127"/>
      <c r="H127"/>
      <c r="J127"/>
    </row>
    <row r="128" spans="1:10" ht="15.75" x14ac:dyDescent="0.2">
      <c r="A128" s="55"/>
      <c r="B128" s="55"/>
      <c r="C128" s="53"/>
      <c r="D128" s="53"/>
      <c r="F128"/>
      <c r="H128"/>
      <c r="J128"/>
    </row>
    <row r="129" spans="1:10" ht="15.75" x14ac:dyDescent="0.2">
      <c r="A129" s="55"/>
      <c r="B129" s="55"/>
      <c r="C129" s="53"/>
      <c r="D129" s="53"/>
      <c r="F129"/>
      <c r="H129"/>
      <c r="J129"/>
    </row>
    <row r="130" spans="1:10" ht="15.75" x14ac:dyDescent="0.2">
      <c r="A130" s="55"/>
      <c r="B130" s="55"/>
      <c r="C130" s="53"/>
      <c r="D130" s="53"/>
      <c r="F130"/>
      <c r="H130"/>
      <c r="J130"/>
    </row>
    <row r="131" spans="1:10" ht="15.75" x14ac:dyDescent="0.2">
      <c r="A131" s="55"/>
      <c r="B131" s="55"/>
      <c r="C131" s="53"/>
      <c r="D131" s="53"/>
      <c r="F131"/>
      <c r="H131"/>
      <c r="J131"/>
    </row>
    <row r="132" spans="1:10" ht="15.75" x14ac:dyDescent="0.2">
      <c r="A132" s="55"/>
      <c r="B132" s="55"/>
      <c r="C132" s="53"/>
      <c r="D132" s="53"/>
      <c r="F132"/>
      <c r="H132"/>
      <c r="J132"/>
    </row>
    <row r="133" spans="1:10" ht="15.75" x14ac:dyDescent="0.2">
      <c r="A133" s="55"/>
      <c r="B133" s="55"/>
      <c r="C133" s="53"/>
      <c r="D133" s="53"/>
      <c r="F133"/>
      <c r="H133"/>
      <c r="J133"/>
    </row>
    <row r="134" spans="1:10" ht="15.75" x14ac:dyDescent="0.2">
      <c r="A134" s="55"/>
      <c r="B134" s="55"/>
      <c r="C134" s="53"/>
      <c r="D134" s="53"/>
      <c r="F134"/>
      <c r="H134"/>
      <c r="J134"/>
    </row>
    <row r="135" spans="1:10" ht="15.75" x14ac:dyDescent="0.2">
      <c r="A135" s="55"/>
      <c r="B135" s="55"/>
      <c r="C135" s="53"/>
      <c r="D135" s="53"/>
      <c r="F135"/>
      <c r="H135"/>
      <c r="J135"/>
    </row>
    <row r="136" spans="1:10" ht="15.75" x14ac:dyDescent="0.2">
      <c r="A136" s="55"/>
      <c r="B136" s="55"/>
      <c r="C136" s="53"/>
      <c r="D136" s="53"/>
      <c r="F136"/>
      <c r="H136"/>
      <c r="J136"/>
    </row>
    <row r="137" spans="1:10" ht="15.75" x14ac:dyDescent="0.2">
      <c r="A137" s="55"/>
      <c r="B137" s="55"/>
      <c r="C137" s="53"/>
      <c r="D137" s="53"/>
      <c r="F137"/>
      <c r="H137"/>
      <c r="J137"/>
    </row>
    <row r="138" spans="1:10" ht="15.75" x14ac:dyDescent="0.2">
      <c r="A138" s="55"/>
      <c r="B138" s="55"/>
      <c r="C138" s="53"/>
      <c r="D138" s="53"/>
      <c r="F138"/>
      <c r="H138"/>
      <c r="J138"/>
    </row>
    <row r="139" spans="1:10" ht="15.75" x14ac:dyDescent="0.2">
      <c r="A139" s="55"/>
      <c r="B139" s="55"/>
      <c r="C139" s="53"/>
      <c r="D139" s="53"/>
      <c r="F139"/>
      <c r="H139"/>
      <c r="J139"/>
    </row>
    <row r="140" spans="1:10" ht="15.75" x14ac:dyDescent="0.2">
      <c r="A140" s="55"/>
      <c r="B140" s="55"/>
      <c r="C140" s="53"/>
      <c r="D140" s="53"/>
      <c r="F140"/>
      <c r="H140"/>
      <c r="J140"/>
    </row>
    <row r="141" spans="1:10" ht="15.75" x14ac:dyDescent="0.2">
      <c r="A141" s="55"/>
      <c r="B141" s="55"/>
      <c r="C141" s="53"/>
      <c r="D141" s="53"/>
      <c r="F141"/>
      <c r="H141"/>
      <c r="J141"/>
    </row>
    <row r="142" spans="1:10" ht="15.75" x14ac:dyDescent="0.2">
      <c r="A142" s="55"/>
      <c r="B142" s="55"/>
      <c r="C142" s="53"/>
      <c r="D142" s="53"/>
      <c r="F142"/>
      <c r="H142"/>
      <c r="J142"/>
    </row>
    <row r="143" spans="1:10" ht="15.75" x14ac:dyDescent="0.2">
      <c r="A143" s="55"/>
      <c r="B143" s="55"/>
      <c r="C143" s="53"/>
      <c r="D143" s="53"/>
      <c r="F143"/>
      <c r="H143"/>
      <c r="J143"/>
    </row>
    <row r="144" spans="1:10" ht="15.75" x14ac:dyDescent="0.2">
      <c r="A144" s="55"/>
      <c r="B144" s="55"/>
      <c r="C144" s="53"/>
      <c r="D144" s="53"/>
      <c r="F144"/>
      <c r="H144"/>
      <c r="J144"/>
    </row>
    <row r="145" spans="1:10" ht="15.75" x14ac:dyDescent="0.2">
      <c r="A145" s="55"/>
      <c r="B145" s="55"/>
      <c r="C145" s="53"/>
      <c r="D145" s="53"/>
      <c r="F145"/>
      <c r="H145"/>
      <c r="J145"/>
    </row>
    <row r="146" spans="1:10" ht="15.75" x14ac:dyDescent="0.2">
      <c r="A146" s="55"/>
      <c r="B146" s="55"/>
      <c r="C146" s="53"/>
      <c r="D146" s="53"/>
      <c r="F146"/>
      <c r="H146"/>
      <c r="J146"/>
    </row>
    <row r="147" spans="1:10" ht="15.75" x14ac:dyDescent="0.2">
      <c r="A147" s="55"/>
      <c r="B147" s="55"/>
      <c r="C147" s="53"/>
      <c r="D147" s="53"/>
      <c r="F147"/>
      <c r="H147"/>
      <c r="J147"/>
    </row>
    <row r="148" spans="1:10" ht="15.75" x14ac:dyDescent="0.2">
      <c r="A148" s="55"/>
      <c r="B148" s="55"/>
      <c r="C148" s="53"/>
      <c r="D148" s="53"/>
      <c r="F148"/>
      <c r="H148"/>
      <c r="J148"/>
    </row>
    <row r="149" spans="1:10" ht="15.75" x14ac:dyDescent="0.2">
      <c r="A149" s="55"/>
      <c r="B149" s="55"/>
      <c r="C149" s="53"/>
      <c r="D149" s="53"/>
      <c r="F149"/>
      <c r="H149"/>
      <c r="J149"/>
    </row>
    <row r="150" spans="1:10" ht="15.75" x14ac:dyDescent="0.2">
      <c r="A150" s="56"/>
      <c r="B150" s="57"/>
      <c r="C150" s="53"/>
      <c r="D150" s="53"/>
      <c r="F150"/>
      <c r="H150"/>
      <c r="J150"/>
    </row>
    <row r="151" spans="1:10" ht="15.75" x14ac:dyDescent="0.2">
      <c r="A151" s="57"/>
      <c r="B151" s="57"/>
      <c r="C151" s="53"/>
      <c r="D151" s="53"/>
      <c r="F151"/>
      <c r="H151"/>
      <c r="J151"/>
    </row>
    <row r="152" spans="1:10" ht="15.75" x14ac:dyDescent="0.2">
      <c r="A152" s="57"/>
      <c r="B152" s="57"/>
      <c r="C152" s="53"/>
      <c r="D152" s="53"/>
      <c r="F152"/>
      <c r="H152"/>
      <c r="J152"/>
    </row>
    <row r="153" spans="1:10" ht="15.75" x14ac:dyDescent="0.2">
      <c r="A153" s="57"/>
      <c r="B153" s="57"/>
      <c r="C153" s="53"/>
      <c r="D153" s="53"/>
      <c r="F153"/>
      <c r="H153"/>
      <c r="J153"/>
    </row>
    <row r="154" spans="1:10" ht="15.75" x14ac:dyDescent="0.2">
      <c r="A154" s="57"/>
      <c r="B154" s="57"/>
      <c r="C154" s="53"/>
      <c r="D154" s="53"/>
      <c r="F154"/>
      <c r="H154"/>
      <c r="J154"/>
    </row>
    <row r="155" spans="1:10" ht="15.75" x14ac:dyDescent="0.2">
      <c r="A155" s="57"/>
      <c r="B155" s="57"/>
      <c r="C155" s="53"/>
      <c r="D155" s="53"/>
      <c r="F155"/>
      <c r="H155"/>
      <c r="J155"/>
    </row>
    <row r="156" spans="1:10" ht="15.75" x14ac:dyDescent="0.2">
      <c r="A156" s="57"/>
      <c r="B156" s="57"/>
      <c r="C156" s="53"/>
      <c r="D156" s="53"/>
      <c r="F156"/>
      <c r="H156"/>
      <c r="J156"/>
    </row>
    <row r="157" spans="1:10" ht="15.75" x14ac:dyDescent="0.2">
      <c r="A157" s="57"/>
      <c r="B157" s="57"/>
      <c r="C157" s="53"/>
      <c r="D157" s="53"/>
      <c r="F157"/>
      <c r="H157"/>
      <c r="J157"/>
    </row>
    <row r="158" spans="1:10" ht="15.75" x14ac:dyDescent="0.2">
      <c r="A158" s="57"/>
      <c r="B158" s="57"/>
      <c r="C158" s="53"/>
      <c r="D158" s="53"/>
      <c r="F158"/>
      <c r="H158"/>
      <c r="J158"/>
    </row>
    <row r="159" spans="1:10" ht="15.75" x14ac:dyDescent="0.2">
      <c r="A159" s="57"/>
      <c r="B159" s="57"/>
      <c r="C159" s="53"/>
      <c r="D159" s="53"/>
      <c r="F159"/>
      <c r="H159"/>
      <c r="J159"/>
    </row>
    <row r="160" spans="1:10" ht="15.75" x14ac:dyDescent="0.2">
      <c r="A160" s="57"/>
      <c r="B160" s="57"/>
      <c r="C160" s="53"/>
      <c r="D160" s="53"/>
      <c r="F160"/>
      <c r="H160"/>
      <c r="J160"/>
    </row>
    <row r="161" spans="1:10" ht="15.75" x14ac:dyDescent="0.2">
      <c r="A161" s="57"/>
      <c r="B161" s="57"/>
      <c r="C161" s="53"/>
      <c r="D161" s="53"/>
      <c r="F161"/>
      <c r="H161"/>
      <c r="J161"/>
    </row>
    <row r="162" spans="1:10" ht="15.75" x14ac:dyDescent="0.2">
      <c r="A162" s="57"/>
      <c r="B162" s="57"/>
      <c r="C162" s="53"/>
      <c r="D162" s="53"/>
      <c r="F162"/>
      <c r="H162"/>
      <c r="J162"/>
    </row>
    <row r="163" spans="1:10" ht="15.75" x14ac:dyDescent="0.2">
      <c r="A163" s="57"/>
      <c r="B163" s="57"/>
      <c r="C163" s="53"/>
      <c r="D163" s="53"/>
      <c r="F163"/>
      <c r="H163"/>
      <c r="J163"/>
    </row>
    <row r="164" spans="1:10" ht="15.75" x14ac:dyDescent="0.2">
      <c r="A164" s="57"/>
      <c r="B164" s="57"/>
      <c r="C164" s="53"/>
      <c r="D164" s="53"/>
      <c r="F164"/>
      <c r="H164"/>
      <c r="J164"/>
    </row>
    <row r="165" spans="1:10" ht="15.75" x14ac:dyDescent="0.2">
      <c r="A165" s="57"/>
      <c r="B165" s="57"/>
      <c r="C165" s="53"/>
      <c r="D165" s="53"/>
      <c r="F165"/>
      <c r="H165"/>
      <c r="J165"/>
    </row>
    <row r="166" spans="1:10" ht="15.75" x14ac:dyDescent="0.2">
      <c r="A166" s="57"/>
      <c r="B166" s="57"/>
      <c r="C166" s="53"/>
      <c r="D166" s="53"/>
      <c r="F166"/>
      <c r="H166"/>
      <c r="J166"/>
    </row>
    <row r="167" spans="1:10" ht="15.75" x14ac:dyDescent="0.2">
      <c r="A167" s="57"/>
      <c r="B167" s="56"/>
      <c r="C167" s="53"/>
      <c r="D167" s="53"/>
      <c r="F167"/>
      <c r="H167"/>
      <c r="J167"/>
    </row>
    <row r="168" spans="1:10" ht="15.75" x14ac:dyDescent="0.2">
      <c r="A168" s="57"/>
      <c r="B168" s="57"/>
      <c r="C168" s="53"/>
      <c r="D168" s="53"/>
      <c r="F168"/>
      <c r="H168"/>
      <c r="J168"/>
    </row>
    <row r="169" spans="1:10" ht="15.75" x14ac:dyDescent="0.2">
      <c r="A169" s="57"/>
      <c r="B169" s="57"/>
      <c r="C169" s="53"/>
      <c r="D169" s="53"/>
      <c r="F169"/>
      <c r="H169"/>
      <c r="J169"/>
    </row>
    <row r="170" spans="1:10" ht="15.75" x14ac:dyDescent="0.2">
      <c r="A170" s="57"/>
      <c r="B170" s="57"/>
      <c r="C170" s="53"/>
      <c r="D170" s="53"/>
      <c r="F170"/>
      <c r="H170"/>
      <c r="J170"/>
    </row>
    <row r="171" spans="1:10" ht="15.75" x14ac:dyDescent="0.2">
      <c r="A171" s="57"/>
      <c r="B171" s="57"/>
      <c r="C171" s="53"/>
      <c r="D171" s="53"/>
      <c r="F171"/>
      <c r="H171"/>
      <c r="J171"/>
    </row>
    <row r="172" spans="1:10" ht="15.75" x14ac:dyDescent="0.2">
      <c r="A172" s="57"/>
      <c r="B172" s="57"/>
      <c r="C172" s="53"/>
      <c r="D172" s="53"/>
      <c r="F172"/>
      <c r="H172"/>
      <c r="J172"/>
    </row>
    <row r="173" spans="1:10" ht="15.75" x14ac:dyDescent="0.2">
      <c r="A173" s="57"/>
      <c r="B173" s="57"/>
      <c r="C173" s="53"/>
      <c r="D173" s="53"/>
      <c r="F173"/>
      <c r="H173"/>
      <c r="J173"/>
    </row>
    <row r="174" spans="1:10" ht="15.75" x14ac:dyDescent="0.2">
      <c r="A174" s="57"/>
      <c r="B174" s="57"/>
      <c r="C174" s="53"/>
      <c r="D174" s="53"/>
      <c r="F174"/>
      <c r="H174"/>
      <c r="J174"/>
    </row>
    <row r="175" spans="1:10" ht="15.75" x14ac:dyDescent="0.2">
      <c r="A175" s="57"/>
      <c r="B175" s="57"/>
      <c r="C175" s="53"/>
      <c r="D175" s="53"/>
      <c r="F175"/>
      <c r="H175"/>
      <c r="J175"/>
    </row>
    <row r="176" spans="1:10" ht="15.75" x14ac:dyDescent="0.2">
      <c r="A176" s="57"/>
      <c r="B176" s="57"/>
      <c r="C176" s="53"/>
      <c r="D176" s="53"/>
      <c r="F176"/>
      <c r="H176"/>
      <c r="J176"/>
    </row>
    <row r="177" spans="1:10" ht="15.75" x14ac:dyDescent="0.2">
      <c r="A177" s="57"/>
      <c r="B177" s="57"/>
      <c r="C177" s="53"/>
      <c r="D177" s="53"/>
      <c r="F177"/>
      <c r="H177"/>
      <c r="J177"/>
    </row>
    <row r="178" spans="1:10" ht="15.75" x14ac:dyDescent="0.2">
      <c r="A178" s="57"/>
      <c r="B178" s="54"/>
      <c r="C178" s="53"/>
      <c r="D178" s="53"/>
      <c r="F178"/>
      <c r="H178"/>
      <c r="J178"/>
    </row>
  </sheetData>
  <mergeCells count="3">
    <mergeCell ref="A24:B24"/>
    <mergeCell ref="D24:H24"/>
    <mergeCell ref="J24:N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Voorbeeldberekening</vt:lpstr>
      <vt:lpstr>Tabel 2021 52 weken</vt:lpstr>
      <vt:lpstr>Tabel 2021 48 weken</vt:lpstr>
      <vt:lpstr>Tabel 2021 40 weken</vt:lpstr>
      <vt:lpstr>Flexibel 2021</vt:lpstr>
      <vt:lpstr>Voorbeeldberekening!Afdrukbereik</vt:lpstr>
    </vt:vector>
  </TitlesOfParts>
  <Company>Kinderopvang De Eerste Stap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 Evers</dc:creator>
  <cp:lastModifiedBy>Nathalie Gloudemans</cp:lastModifiedBy>
  <cp:lastPrinted>2015-11-11T10:02:48Z</cp:lastPrinted>
  <dcterms:created xsi:type="dcterms:W3CDTF">2011-09-27T07:14:59Z</dcterms:created>
  <dcterms:modified xsi:type="dcterms:W3CDTF">2020-11-25T12:06:52Z</dcterms:modified>
</cp:coreProperties>
</file>