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Q:\30 Rekenmodel\2023\"/>
    </mc:Choice>
  </mc:AlternateContent>
  <workbookProtection workbookAlgorithmName="SHA-512" workbookHashValue="zpiQEYu84gDEJ+3AebCSXhcUeT79OUtv61ofPUN7t6O8gX0AOknSaXQ3xkPMggEtbbBCmIM6RZQfo3dEX5H3Zg==" workbookSaltValue="/Ojk0lcbWjsAhBowNDWTTg==" workbookSpinCount="100000" lockStructure="1"/>
  <bookViews>
    <workbookView xWindow="9525" yWindow="30" windowWidth="9615" windowHeight="8310"/>
  </bookViews>
  <sheets>
    <sheet name="Voorbeeldberekening" sheetId="4" r:id="rId1"/>
    <sheet name="Tabel 2023 40 weken" sheetId="16" state="hidden" r:id="rId2"/>
  </sheets>
  <definedNames>
    <definedName name="_xlnm.Print_Area" localSheetId="0">Voorbeeldberekening!$A$1:$H$47</definedName>
    <definedName name="Opvangvorm" localSheetId="1">#REF!</definedName>
    <definedName name="Opvangvorm">#REF!</definedName>
    <definedName name="Scholen" localSheetId="1">#REF!</definedName>
    <definedName name="Scholen">#REF!</definedName>
  </definedNames>
  <calcPr calcId="162913"/>
</workbook>
</file>

<file path=xl/calcChain.xml><?xml version="1.0" encoding="utf-8"?>
<calcChain xmlns="http://schemas.openxmlformats.org/spreadsheetml/2006/main">
  <c r="E8" i="4" l="1"/>
  <c r="E35" i="4" l="1"/>
  <c r="E36" i="4" l="1"/>
  <c r="F20" i="16" l="1"/>
  <c r="F19" i="16"/>
  <c r="C39" i="4"/>
  <c r="F101" i="16" l="1"/>
  <c r="S101" i="16"/>
  <c r="S33" i="16"/>
  <c r="S61" i="16"/>
  <c r="R33" i="16"/>
  <c r="R101" i="16"/>
  <c r="S89" i="16"/>
  <c r="R89" i="16"/>
  <c r="R61" i="16"/>
  <c r="L35" i="16"/>
  <c r="L37" i="16"/>
  <c r="L39" i="16"/>
  <c r="L41" i="16"/>
  <c r="L43" i="16"/>
  <c r="L45" i="16"/>
  <c r="L47" i="16"/>
  <c r="L49" i="16"/>
  <c r="L51" i="16"/>
  <c r="L53" i="16"/>
  <c r="L55" i="16"/>
  <c r="L57" i="16"/>
  <c r="L59" i="16"/>
  <c r="L61" i="16"/>
  <c r="L63" i="16"/>
  <c r="L65" i="16"/>
  <c r="L67" i="16"/>
  <c r="L69" i="16"/>
  <c r="L71" i="16"/>
  <c r="L73" i="16"/>
  <c r="L75" i="16"/>
  <c r="L77" i="16"/>
  <c r="L79" i="16"/>
  <c r="L81" i="16"/>
  <c r="L83" i="16"/>
  <c r="L85" i="16"/>
  <c r="L87" i="16"/>
  <c r="L89" i="16"/>
  <c r="L91" i="16"/>
  <c r="L93" i="16"/>
  <c r="L95" i="16"/>
  <c r="L97" i="16"/>
  <c r="L99" i="16"/>
  <c r="L101" i="16"/>
  <c r="F35" i="16"/>
  <c r="F37" i="16"/>
  <c r="F39" i="16"/>
  <c r="F41" i="16"/>
  <c r="F43" i="16"/>
  <c r="F45" i="16"/>
  <c r="F47" i="16"/>
  <c r="F49" i="16"/>
  <c r="F51" i="16"/>
  <c r="F53" i="16"/>
  <c r="F55" i="16"/>
  <c r="F57" i="16"/>
  <c r="F59" i="16"/>
  <c r="F61" i="16"/>
  <c r="F63" i="16"/>
  <c r="F65" i="16"/>
  <c r="F67" i="16"/>
  <c r="F69" i="16"/>
  <c r="F71" i="16"/>
  <c r="F73" i="16"/>
  <c r="F75" i="16"/>
  <c r="F81" i="16"/>
  <c r="F85" i="16"/>
  <c r="F33" i="16"/>
  <c r="L34" i="16"/>
  <c r="L36" i="16"/>
  <c r="L38" i="16"/>
  <c r="L40" i="16"/>
  <c r="L42" i="16"/>
  <c r="L44" i="16"/>
  <c r="L46" i="16"/>
  <c r="L48" i="16"/>
  <c r="L50" i="16"/>
  <c r="L52" i="16"/>
  <c r="L54" i="16"/>
  <c r="L56" i="16"/>
  <c r="L58" i="16"/>
  <c r="L60" i="16"/>
  <c r="L62" i="16"/>
  <c r="L64" i="16"/>
  <c r="L66" i="16"/>
  <c r="L68" i="16"/>
  <c r="L70" i="16"/>
  <c r="L72" i="16"/>
  <c r="L74" i="16"/>
  <c r="L76" i="16"/>
  <c r="L78" i="16"/>
  <c r="L80" i="16"/>
  <c r="L82" i="16"/>
  <c r="L84" i="16"/>
  <c r="L86" i="16"/>
  <c r="L88" i="16"/>
  <c r="L90" i="16"/>
  <c r="L92" i="16"/>
  <c r="L94" i="16"/>
  <c r="L96" i="16"/>
  <c r="L98" i="16"/>
  <c r="L100" i="16"/>
  <c r="F34" i="16"/>
  <c r="F36" i="16"/>
  <c r="F38" i="16"/>
  <c r="F40" i="16"/>
  <c r="F42" i="16"/>
  <c r="F44" i="16"/>
  <c r="F46" i="16"/>
  <c r="F48" i="16"/>
  <c r="F50" i="16"/>
  <c r="F52" i="16"/>
  <c r="F54" i="16"/>
  <c r="F56" i="16"/>
  <c r="F58" i="16"/>
  <c r="F60" i="16"/>
  <c r="F62" i="16"/>
  <c r="F64" i="16"/>
  <c r="F66" i="16"/>
  <c r="F68" i="16"/>
  <c r="F70" i="16"/>
  <c r="F72" i="16"/>
  <c r="F74" i="16"/>
  <c r="F76" i="16"/>
  <c r="F78" i="16"/>
  <c r="F80" i="16"/>
  <c r="F82" i="16"/>
  <c r="F84" i="16"/>
  <c r="F86" i="16"/>
  <c r="F88" i="16"/>
  <c r="F90" i="16"/>
  <c r="F92" i="16"/>
  <c r="F94" i="16"/>
  <c r="F96" i="16"/>
  <c r="F98" i="16"/>
  <c r="F100" i="16"/>
  <c r="L33" i="16"/>
  <c r="F77" i="16"/>
  <c r="F79" i="16"/>
  <c r="F91" i="16"/>
  <c r="F99" i="16"/>
  <c r="F83" i="16"/>
  <c r="F89" i="16"/>
  <c r="F93" i="16"/>
  <c r="F97" i="16"/>
  <c r="F87" i="16"/>
  <c r="F95" i="16"/>
  <c r="N35" i="16"/>
  <c r="N37" i="16"/>
  <c r="N39" i="16"/>
  <c r="N41" i="16"/>
  <c r="N43" i="16"/>
  <c r="N45" i="16"/>
  <c r="N47" i="16"/>
  <c r="N49" i="16"/>
  <c r="N51" i="16"/>
  <c r="N53" i="16"/>
  <c r="N55" i="16"/>
  <c r="N57" i="16"/>
  <c r="N59" i="16"/>
  <c r="N61" i="16"/>
  <c r="N63" i="16"/>
  <c r="N65" i="16"/>
  <c r="N67" i="16"/>
  <c r="N69" i="16"/>
  <c r="N71" i="16"/>
  <c r="N73" i="16"/>
  <c r="N75" i="16"/>
  <c r="N77" i="16"/>
  <c r="N79" i="16"/>
  <c r="N81" i="16"/>
  <c r="N83" i="16"/>
  <c r="N85" i="16"/>
  <c r="N87" i="16"/>
  <c r="N89" i="16"/>
  <c r="N91" i="16"/>
  <c r="N93" i="16"/>
  <c r="N95" i="16"/>
  <c r="N97" i="16"/>
  <c r="N99" i="16"/>
  <c r="N101" i="16"/>
  <c r="H35" i="16"/>
  <c r="H37" i="16"/>
  <c r="H39" i="16"/>
  <c r="H41" i="16"/>
  <c r="H43" i="16"/>
  <c r="H45" i="16"/>
  <c r="H47" i="16"/>
  <c r="H49" i="16"/>
  <c r="H51" i="16"/>
  <c r="H53" i="16"/>
  <c r="H55" i="16"/>
  <c r="H57" i="16"/>
  <c r="H59" i="16"/>
  <c r="H61" i="16"/>
  <c r="H63" i="16"/>
  <c r="H65" i="16"/>
  <c r="H67" i="16"/>
  <c r="H69" i="16"/>
  <c r="H71" i="16"/>
  <c r="H73" i="16"/>
  <c r="H75" i="16"/>
  <c r="H77" i="16"/>
  <c r="H79" i="16"/>
  <c r="N33" i="16"/>
  <c r="H56" i="16"/>
  <c r="H60" i="16"/>
  <c r="H64" i="16"/>
  <c r="H66" i="16"/>
  <c r="H70" i="16"/>
  <c r="H74" i="16"/>
  <c r="H78" i="16"/>
  <c r="H82" i="16"/>
  <c r="H84" i="16"/>
  <c r="H88" i="16"/>
  <c r="H90" i="16"/>
  <c r="H94" i="16"/>
  <c r="H96" i="16"/>
  <c r="H100" i="16"/>
  <c r="N34" i="16"/>
  <c r="N36" i="16"/>
  <c r="N38" i="16"/>
  <c r="N40" i="16"/>
  <c r="N42" i="16"/>
  <c r="N44" i="16"/>
  <c r="N46" i="16"/>
  <c r="N48" i="16"/>
  <c r="N50" i="16"/>
  <c r="N52" i="16"/>
  <c r="N54" i="16"/>
  <c r="N56" i="16"/>
  <c r="N58" i="16"/>
  <c r="N60" i="16"/>
  <c r="N62" i="16"/>
  <c r="N64" i="16"/>
  <c r="N66" i="16"/>
  <c r="N68" i="16"/>
  <c r="N70" i="16"/>
  <c r="N72" i="16"/>
  <c r="N74" i="16"/>
  <c r="N76" i="16"/>
  <c r="N78" i="16"/>
  <c r="N80" i="16"/>
  <c r="N82" i="16"/>
  <c r="N84" i="16"/>
  <c r="N86" i="16"/>
  <c r="N88" i="16"/>
  <c r="N90" i="16"/>
  <c r="N92" i="16"/>
  <c r="N94" i="16"/>
  <c r="N96" i="16"/>
  <c r="N98" i="16"/>
  <c r="N100" i="16"/>
  <c r="H34" i="16"/>
  <c r="H36" i="16"/>
  <c r="H38" i="16"/>
  <c r="H40" i="16"/>
  <c r="H42" i="16"/>
  <c r="H44" i="16"/>
  <c r="H46" i="16"/>
  <c r="H48" i="16"/>
  <c r="H50" i="16"/>
  <c r="H52" i="16"/>
  <c r="H54" i="16"/>
  <c r="H58" i="16"/>
  <c r="H62" i="16"/>
  <c r="H68" i="16"/>
  <c r="H72" i="16"/>
  <c r="H76" i="16"/>
  <c r="H80" i="16"/>
  <c r="H86" i="16"/>
  <c r="H92" i="16"/>
  <c r="H98" i="16"/>
  <c r="H85" i="16"/>
  <c r="H89" i="16"/>
  <c r="H93" i="16"/>
  <c r="H97" i="16"/>
  <c r="H87" i="16"/>
  <c r="H91" i="16"/>
  <c r="H95" i="16"/>
  <c r="H99" i="16"/>
  <c r="H83" i="16"/>
  <c r="H101" i="16"/>
  <c r="H81" i="16"/>
  <c r="H33" i="16"/>
  <c r="N28" i="16"/>
  <c r="L28" i="16"/>
  <c r="F35" i="4" l="1"/>
  <c r="F36" i="4" l="1"/>
  <c r="F37" i="4" l="1"/>
  <c r="E16" i="4" l="1"/>
  <c r="F16" i="4" s="1"/>
  <c r="E17" i="4"/>
  <c r="F17" i="4" s="1"/>
  <c r="E18" i="4"/>
  <c r="F18" i="4" s="1"/>
  <c r="E27" i="4" l="1"/>
  <c r="F27" i="4" s="1"/>
  <c r="E28" i="4"/>
  <c r="F28" i="4" s="1"/>
  <c r="E29" i="4"/>
  <c r="F29" i="4" s="1"/>
</calcChain>
</file>

<file path=xl/sharedStrings.xml><?xml version="1.0" encoding="utf-8"?>
<sst xmlns="http://schemas.openxmlformats.org/spreadsheetml/2006/main" count="90" uniqueCount="67">
  <si>
    <t>Uren per jaar</t>
  </si>
  <si>
    <t>Bereken de netto kosten van de opvang als volgt:</t>
  </si>
  <si>
    <t>Stap 1:</t>
  </si>
  <si>
    <t>Zoek uw gezamenlijk toetsingsinkomen (of verzamelinkomen) op.</t>
  </si>
  <si>
    <t>Stap 2:</t>
  </si>
  <si>
    <r>
      <t xml:space="preserve">Zoek de netto bijbehorende netto uurprijs op voor het kind met de </t>
    </r>
    <r>
      <rPr>
        <b/>
        <sz val="10"/>
        <color indexed="8"/>
        <rFont val="Tahoma"/>
        <family val="2"/>
      </rPr>
      <t xml:space="preserve">meeste </t>
    </r>
    <r>
      <rPr>
        <sz val="10"/>
        <color theme="1"/>
        <rFont val="Arial"/>
        <family val="2"/>
      </rPr>
      <t>opvanguren.</t>
    </r>
  </si>
  <si>
    <t>Vermenigvuldig de netto uurprijs met het aantal uren opvang per maand. U heeft nu</t>
  </si>
  <si>
    <t>de netto kosten per maand voor dit kind.</t>
  </si>
  <si>
    <t>Stap 3:</t>
  </si>
  <si>
    <r>
      <t xml:space="preserve">Zoek de bijbehorende netto uurprijs op voor het kind met de </t>
    </r>
    <r>
      <rPr>
        <b/>
        <sz val="10"/>
        <color indexed="8"/>
        <rFont val="Tahoma"/>
        <family val="2"/>
      </rPr>
      <t xml:space="preserve">minste </t>
    </r>
    <r>
      <rPr>
        <sz val="10"/>
        <color theme="1"/>
        <rFont val="Arial"/>
        <family val="2"/>
      </rPr>
      <t>opvanguren.</t>
    </r>
  </si>
  <si>
    <t>geen toeslag over:</t>
  </si>
  <si>
    <t>KDO toeslag over maximaal:</t>
  </si>
  <si>
    <t>BSO toeslag over maximaal:</t>
  </si>
  <si>
    <t>Stap 1</t>
  </si>
  <si>
    <t>Stap 2</t>
  </si>
  <si>
    <t>Stap 3</t>
  </si>
  <si>
    <t>(Gezamenlijk)</t>
  </si>
  <si>
    <t>Tegemoetkoming</t>
  </si>
  <si>
    <t>toetsingsinkomen</t>
  </si>
  <si>
    <t>Overheid</t>
  </si>
  <si>
    <t>2A</t>
  </si>
  <si>
    <t>2B</t>
  </si>
  <si>
    <t>3A</t>
  </si>
  <si>
    <t>3B</t>
  </si>
  <si>
    <t>uurprijs KDO</t>
  </si>
  <si>
    <t>uurprijs BSO</t>
  </si>
  <si>
    <t>van</t>
  </si>
  <si>
    <t>tot</t>
  </si>
  <si>
    <t>eerste</t>
  </si>
  <si>
    <t>netto</t>
  </si>
  <si>
    <t>tweede en</t>
  </si>
  <si>
    <t>kind</t>
  </si>
  <si>
    <t>uurprijs</t>
  </si>
  <si>
    <t>volgende kind</t>
  </si>
  <si>
    <t>Kies hier uw gezinsinkomen</t>
  </si>
  <si>
    <t>40 weken</t>
  </si>
  <si>
    <t>Bruto kosten</t>
  </si>
  <si>
    <t>Overige gegevens</t>
  </si>
  <si>
    <t>Bruto uurprijs</t>
  </si>
  <si>
    <t>3.</t>
  </si>
  <si>
    <t>(Klik op het bedrag en vervolgens op het pijltje)</t>
  </si>
  <si>
    <t>a.</t>
  </si>
  <si>
    <t>b.</t>
  </si>
  <si>
    <t>Uurprijzen</t>
  </si>
  <si>
    <t>€</t>
  </si>
  <si>
    <t>Aantal uren</t>
  </si>
  <si>
    <t>Bruto en netto kosten</t>
  </si>
  <si>
    <t>1.</t>
  </si>
  <si>
    <t>Gemiddelde uren per maand</t>
  </si>
  <si>
    <t>2.</t>
  </si>
  <si>
    <t>(bron: Staatsblad van het Koninkrijk der Nederlanden)</t>
  </si>
  <si>
    <r>
      <t>Netto kosten 1</t>
    </r>
    <r>
      <rPr>
        <vertAlign val="superscript"/>
        <sz val="10"/>
        <rFont val="Verdana"/>
        <family val="2"/>
      </rPr>
      <t>e</t>
    </r>
    <r>
      <rPr>
        <sz val="10"/>
        <rFont val="Verdana"/>
        <family val="2"/>
      </rPr>
      <t xml:space="preserve"> kind</t>
    </r>
    <r>
      <rPr>
        <sz val="8"/>
        <rFont val="Verdana"/>
        <family val="2"/>
      </rPr>
      <t xml:space="preserve"> (na aftrek ko-toeslag)</t>
    </r>
  </si>
  <si>
    <r>
      <t>Netto kosten 2</t>
    </r>
    <r>
      <rPr>
        <vertAlign val="superscript"/>
        <sz val="10"/>
        <rFont val="Verdana"/>
        <family val="2"/>
      </rPr>
      <t>e</t>
    </r>
    <r>
      <rPr>
        <sz val="10"/>
        <rFont val="Verdana"/>
        <family val="2"/>
      </rPr>
      <t xml:space="preserve"> kind e.v. </t>
    </r>
    <r>
      <rPr>
        <sz val="8"/>
        <rFont val="Verdana"/>
        <family val="2"/>
      </rPr>
      <t>(na aftrek ko-toeslag)</t>
    </r>
  </si>
  <si>
    <t>Deze voorbeeldberekening is met de grootst mogelijke zorgvuldigheid tot stand gebracht, met de meest recente informatie van de Rijksoverheid. Ondanks alle zorgvuldigheid kunnen er echter fouten optreden. Er kunnen geen rechten ontleend worden aan deze voorbeeldberekening.</t>
  </si>
  <si>
    <t>Ouderbijdragetabel Wet Kinderopvang 2018</t>
  </si>
  <si>
    <t>lager dan</t>
  </si>
  <si>
    <t>40 weken in 
10 maanden*</t>
  </si>
  <si>
    <t>Gemiddelde uren per maand in 10 termijnen</t>
  </si>
  <si>
    <t>en hoger</t>
  </si>
  <si>
    <r>
      <t xml:space="preserve">Contractvorm
</t>
    </r>
    <r>
      <rPr>
        <b/>
        <sz val="11"/>
        <color theme="1"/>
        <rFont val="Verdana"/>
        <family val="2"/>
      </rPr>
      <t>(per week 8 uur verdeeld over 2 dagdelen)</t>
    </r>
  </si>
  <si>
    <t>Komt u niet in aanmerking voor kinderopvangtoeslag, dan komt u waarschijnlijk in aanmerking voor de inkomensafhankelijke bijdrage conform de subsidieregeling van de Gemeente. Neem hiervoor contact op met onze afdeling klantcontact.</t>
  </si>
  <si>
    <r>
      <t xml:space="preserve">Deze voorbeeldberekening is geschikt voor ouders die gebruik maken van de Peuteropvang en </t>
    </r>
    <r>
      <rPr>
        <b/>
        <u/>
        <sz val="10"/>
        <color theme="1"/>
        <rFont val="Verdana"/>
        <family val="2"/>
      </rPr>
      <t>wel</t>
    </r>
    <r>
      <rPr>
        <b/>
        <sz val="10"/>
        <color theme="1"/>
        <rFont val="Verdana"/>
        <family val="2"/>
      </rPr>
      <t xml:space="preserve"> in aanmerking komen voor kinderopvangtoeslag.</t>
    </r>
  </si>
  <si>
    <t>* Een 40-wekencontract wordt in 10 termijnen per jaar gefactureerd. In juli en augustus wordt niet gefactureerd.                                       Per saldo zijn de totale kosten per jaar uiteraard gelijk.</t>
  </si>
  <si>
    <t>Voorbeeldberekening Peuteropvang 2023 Wijchen en Grave</t>
  </si>
  <si>
    <t>Kosten per maand per kind 
(prijzen per 1-1-2023)</t>
  </si>
  <si>
    <t>In de berekeningen is rekening gehouden met een maximum uurprijs voor kinderopvangtoeslag van € 8,97 voor de Dagopvang en een indexatie van de inkomenstabel conform het besluit Kinderopvangtoeslag 2023.</t>
  </si>
  <si>
    <t>(Zie voor het aantal uren opvang per maand de aan u toegestuurde "Bijlage bij overeenkomst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</si>
</sst>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 #,##0;&quot;€&quot;\ \-#,##0"/>
    <numFmt numFmtId="6" formatCode="&quot;€&quot;\ #,##0;[Red]&quot;€&quot;\ \-#,##0"/>
    <numFmt numFmtId="8" formatCode="&quot;€&quot;\ #,##0.00;[Red]&quot;€&quot;\ \-#,##0.00"/>
    <numFmt numFmtId="44" formatCode="_ &quot;€&quot;\ * #,##0.00_ ;_ &quot;€&quot;\ * \-#,##0.00_ ;_ &quot;€&quot;\ * &quot;-&quot;??_ ;_ @_ "/>
    <numFmt numFmtId="43" formatCode="_ * #,##0.00_ ;_ * \-#,##0.00_ ;_ * &quot;-&quot;??_ ;_ @_ "/>
    <numFmt numFmtId="164" formatCode="_ * #,##0_ ;_ * \-#,##0_ ;_ * &quot;-&quot;??_ ;_ @_ "/>
    <numFmt numFmtId="165" formatCode="&quot;€&quot;\ #,##0.00_);[Red]\(&quot;€&quot;\ #,##0.00\)"/>
    <numFmt numFmtId="166" formatCode="_-&quot;€&quot;\ * #,##0_-;_-&quot;€&quot;\ * #,##0\-;_-&quot;€&quot;\ * &quot;-&quot;??_-;_-@_-"/>
    <numFmt numFmtId="167" formatCode="_-&quot;€&quot;\ * #,##0.00_-;_-&quot;€&quot;\ * #,##0.00\-;_-&quot;€&quot;\ * &quot;-&quot;??_-;_-@_-"/>
    <numFmt numFmtId="168" formatCode="#,##0_ ;\-#,##0\ "/>
    <numFmt numFmtId="169" formatCode="_ * #,##0.0_ ;_ * \-#,##0.0_ ;_ * &quot;-&quot;??_ ;_ @_ "/>
    <numFmt numFmtId="170" formatCode="0.0%"/>
  </numFmts>
  <fonts count="48" x14ac:knownFonts="1">
    <font>
      <sz val="10"/>
      <color theme="1"/>
      <name val="Arial"/>
      <family val="2"/>
    </font>
    <font>
      <sz val="9"/>
      <color theme="1"/>
      <name val="Verdana"/>
      <family val="2"/>
    </font>
    <font>
      <sz val="9"/>
      <color theme="1"/>
      <name val="Verdana"/>
      <family val="2"/>
    </font>
    <font>
      <sz val="9"/>
      <color theme="1"/>
      <name val="Verdana"/>
      <family val="2"/>
    </font>
    <font>
      <b/>
      <sz val="10"/>
      <color indexed="8"/>
      <name val="Tahoma"/>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6"/>
      <color theme="1"/>
      <name val="Tahoma"/>
      <family val="2"/>
    </font>
    <font>
      <b/>
      <sz val="11"/>
      <color theme="1"/>
      <name val="Tahoma"/>
      <family val="2"/>
    </font>
    <font>
      <b/>
      <sz val="12"/>
      <color theme="1"/>
      <name val="Tahoma"/>
      <family val="2"/>
    </font>
    <font>
      <sz val="10"/>
      <color theme="1"/>
      <name val="Tahoma"/>
      <family val="2"/>
    </font>
    <font>
      <b/>
      <sz val="10"/>
      <color theme="1"/>
      <name val="Tahoma"/>
      <family val="2"/>
    </font>
    <font>
      <i/>
      <sz val="10"/>
      <color theme="1"/>
      <name val="Tahoma"/>
      <family val="2"/>
    </font>
    <font>
      <sz val="11"/>
      <color rgb="FF000000"/>
      <name val="Calibri"/>
      <family val="2"/>
    </font>
    <font>
      <sz val="12"/>
      <color rgb="FF000000"/>
      <name val="Calibri"/>
      <family val="2"/>
    </font>
    <font>
      <b/>
      <sz val="18"/>
      <color theme="1"/>
      <name val="Verdana"/>
      <family val="2"/>
    </font>
    <font>
      <sz val="10"/>
      <color theme="1"/>
      <name val="Verdana"/>
      <family val="2"/>
    </font>
    <font>
      <b/>
      <sz val="20"/>
      <color theme="1"/>
      <name val="Verdana"/>
      <family val="2"/>
    </font>
    <font>
      <b/>
      <sz val="10"/>
      <color theme="1"/>
      <name val="Verdana"/>
      <family val="2"/>
    </font>
    <font>
      <b/>
      <u/>
      <sz val="10"/>
      <color theme="1"/>
      <name val="Verdana"/>
      <family val="2"/>
    </font>
    <font>
      <sz val="10"/>
      <color rgb="FF000000"/>
      <name val="Verdana"/>
      <family val="2"/>
    </font>
    <font>
      <b/>
      <sz val="12"/>
      <color theme="1"/>
      <name val="Verdana"/>
      <family val="2"/>
    </font>
    <font>
      <i/>
      <sz val="10"/>
      <color theme="1"/>
      <name val="Verdana"/>
      <family val="2"/>
    </font>
    <font>
      <b/>
      <sz val="11"/>
      <name val="Verdana"/>
      <family val="2"/>
    </font>
    <font>
      <sz val="10"/>
      <color rgb="FF3F3F76"/>
      <name val="Verdana"/>
      <family val="2"/>
    </font>
    <font>
      <sz val="10"/>
      <name val="Verdana"/>
      <family val="2"/>
    </font>
    <font>
      <b/>
      <sz val="11"/>
      <color theme="1"/>
      <name val="Verdana"/>
      <family val="2"/>
    </font>
    <font>
      <b/>
      <sz val="10"/>
      <name val="Verdana"/>
      <family val="2"/>
    </font>
    <font>
      <sz val="10"/>
      <color theme="0"/>
      <name val="Verdana"/>
      <family val="2"/>
    </font>
    <font>
      <vertAlign val="superscript"/>
      <sz val="10"/>
      <name val="Verdana"/>
      <family val="2"/>
    </font>
    <font>
      <sz val="8"/>
      <name val="Verdana"/>
      <family val="2"/>
    </font>
    <font>
      <b/>
      <i/>
      <sz val="10"/>
      <color theme="1"/>
      <name val="Verdana"/>
      <family val="2"/>
    </font>
    <font>
      <sz val="9"/>
      <color rgb="FF333333"/>
      <name val="Verdana"/>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rgb="FFFFFF99"/>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2">
    <xf numFmtId="0" fontId="0" fillId="0" borderId="0"/>
    <xf numFmtId="0" fontId="5" fillId="10"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9"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15" fillId="6" borderId="9" applyNumberFormat="0" applyAlignment="0" applyProtection="0"/>
    <xf numFmtId="0" fontId="17" fillId="7" borderId="12" applyNumberFormat="0" applyAlignment="0" applyProtection="0"/>
    <xf numFmtId="0" fontId="16" fillId="0" borderId="11" applyNumberFormat="0" applyFill="0" applyAlignment="0" applyProtection="0"/>
    <xf numFmtId="0" fontId="10" fillId="2" borderId="0" applyNumberFormat="0" applyBorder="0" applyAlignment="0" applyProtection="0"/>
    <xf numFmtId="0" fontId="13" fillId="5" borderId="9" applyNumberFormat="0" applyAlignment="0" applyProtection="0"/>
    <xf numFmtId="43" fontId="5" fillId="0" borderId="0" applyFont="0" applyFill="0" applyBorder="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0" fontId="12" fillId="4" borderId="0" applyNumberFormat="0" applyBorder="0" applyAlignment="0" applyProtection="0"/>
    <xf numFmtId="0" fontId="5" fillId="8" borderId="13" applyNumberFormat="0" applyFont="0" applyAlignment="0" applyProtection="0"/>
    <xf numFmtId="0" fontId="11" fillId="3" borderId="0" applyNumberFormat="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20" fillId="0" borderId="14" applyNumberFormat="0" applyFill="0" applyAlignment="0" applyProtection="0"/>
    <xf numFmtId="0" fontId="14" fillId="6" borderId="10" applyNumberFormat="0" applyAlignment="0" applyProtection="0"/>
    <xf numFmtId="44" fontId="5"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2"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9" applyNumberFormat="0" applyAlignment="0" applyProtection="0"/>
    <xf numFmtId="0" fontId="14" fillId="6" borderId="10" applyNumberFormat="0" applyAlignment="0" applyProtection="0"/>
    <xf numFmtId="0" fontId="15" fillId="6" borderId="9" applyNumberFormat="0" applyAlignment="0" applyProtection="0"/>
    <xf numFmtId="0" fontId="16" fillId="0" borderId="11" applyNumberFormat="0" applyFill="0" applyAlignment="0" applyProtection="0"/>
    <xf numFmtId="0" fontId="17" fillId="7" borderId="12" applyNumberFormat="0" applyAlignment="0" applyProtection="0"/>
    <xf numFmtId="0" fontId="18" fillId="0" borderId="0" applyNumberFormat="0" applyFill="0" applyBorder="0" applyAlignment="0" applyProtection="0"/>
    <xf numFmtId="0" fontId="5" fillId="8" borderId="13" applyNumberFormat="0" applyFont="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44" fontId="5"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cellStyleXfs>
  <cellXfs count="140">
    <xf numFmtId="0" fontId="0" fillId="0" borderId="0" xfId="0"/>
    <xf numFmtId="0" fontId="0" fillId="0" borderId="0" xfId="0" applyBorder="1"/>
    <xf numFmtId="0" fontId="0" fillId="0" borderId="0" xfId="0" applyFill="1" applyBorder="1"/>
    <xf numFmtId="9" fontId="5" fillId="0" borderId="0" xfId="38" applyFont="1"/>
    <xf numFmtId="0" fontId="22" fillId="0" borderId="0" xfId="0" applyFont="1" applyBorder="1"/>
    <xf numFmtId="0" fontId="23" fillId="0" borderId="0" xfId="0" applyFont="1" applyBorder="1"/>
    <xf numFmtId="0" fontId="24" fillId="0" borderId="0" xfId="0" applyFont="1" applyFill="1" applyBorder="1"/>
    <xf numFmtId="0" fontId="24" fillId="0" borderId="0" xfId="0" applyFont="1" applyBorder="1"/>
    <xf numFmtId="166" fontId="0" fillId="0" borderId="0" xfId="0" applyNumberFormat="1"/>
    <xf numFmtId="10" fontId="25" fillId="0" borderId="0" xfId="38" applyNumberFormat="1" applyFont="1"/>
    <xf numFmtId="167" fontId="0" fillId="0" borderId="0" xfId="0" applyNumberFormat="1"/>
    <xf numFmtId="43" fontId="25" fillId="0" borderId="0" xfId="30" applyFont="1"/>
    <xf numFmtId="44" fontId="5" fillId="0" borderId="0" xfId="42" applyNumberFormat="1" applyFont="1" applyAlignment="1">
      <alignment horizontal="right"/>
    </xf>
    <xf numFmtId="43" fontId="0" fillId="0" borderId="0" xfId="0" applyNumberFormat="1"/>
    <xf numFmtId="49" fontId="0" fillId="0" borderId="0" xfId="0" applyNumberFormat="1"/>
    <xf numFmtId="166" fontId="0" fillId="33" borderId="0" xfId="0" applyNumberFormat="1" applyFill="1"/>
    <xf numFmtId="10" fontId="5" fillId="34" borderId="0" xfId="38" applyNumberFormat="1" applyFont="1" applyFill="1"/>
    <xf numFmtId="0" fontId="0" fillId="34" borderId="0" xfId="0" applyFill="1"/>
    <xf numFmtId="167" fontId="0" fillId="34" borderId="0" xfId="0" applyNumberFormat="1" applyFill="1"/>
    <xf numFmtId="10" fontId="5" fillId="35" borderId="0" xfId="38" applyNumberFormat="1" applyFont="1" applyFill="1"/>
    <xf numFmtId="0" fontId="0" fillId="35" borderId="0" xfId="0" applyFill="1"/>
    <xf numFmtId="167" fontId="26" fillId="34" borderId="0" xfId="0" applyNumberFormat="1" applyFont="1" applyFill="1" applyAlignment="1">
      <alignment horizontal="center"/>
    </xf>
    <xf numFmtId="0" fontId="26" fillId="34" borderId="0" xfId="0" applyFont="1" applyFill="1" applyAlignment="1">
      <alignment horizontal="center"/>
    </xf>
    <xf numFmtId="0" fontId="26" fillId="35" borderId="0" xfId="0" applyFont="1" applyFill="1" applyAlignment="1">
      <alignment horizontal="center"/>
    </xf>
    <xf numFmtId="10" fontId="25" fillId="34" borderId="0" xfId="38" applyNumberFormat="1" applyFont="1" applyFill="1"/>
    <xf numFmtId="167" fontId="26" fillId="34" borderId="0" xfId="0" applyNumberFormat="1" applyFont="1" applyFill="1" applyAlignment="1">
      <alignment horizontal="right"/>
    </xf>
    <xf numFmtId="0" fontId="0" fillId="34" borderId="0" xfId="0" applyFill="1" applyAlignment="1">
      <alignment horizontal="right"/>
    </xf>
    <xf numFmtId="10" fontId="25" fillId="35" borderId="0" xfId="38" applyNumberFormat="1" applyFont="1" applyFill="1"/>
    <xf numFmtId="167" fontId="26" fillId="35" borderId="0" xfId="0" applyNumberFormat="1" applyFont="1" applyFill="1" applyAlignment="1">
      <alignment horizontal="right"/>
    </xf>
    <xf numFmtId="0" fontId="0" fillId="35" borderId="0" xfId="0" applyFill="1" applyAlignment="1">
      <alignment horizontal="right"/>
    </xf>
    <xf numFmtId="167" fontId="0" fillId="35" borderId="0" xfId="0" applyNumberFormat="1" applyFill="1"/>
    <xf numFmtId="166" fontId="0" fillId="33" borderId="2" xfId="0" applyNumberFormat="1" applyFill="1" applyBorder="1"/>
    <xf numFmtId="10" fontId="5" fillId="34" borderId="2" xfId="38" applyNumberFormat="1" applyFont="1" applyFill="1" applyBorder="1"/>
    <xf numFmtId="0" fontId="0" fillId="34" borderId="0" xfId="0" applyFill="1" applyBorder="1"/>
    <xf numFmtId="167" fontId="0" fillId="34" borderId="2" xfId="0" applyNumberFormat="1" applyFill="1" applyBorder="1"/>
    <xf numFmtId="10" fontId="5" fillId="35" borderId="2" xfId="38" applyNumberFormat="1" applyFont="1" applyFill="1" applyBorder="1"/>
    <xf numFmtId="167" fontId="0" fillId="35" borderId="2" xfId="0" applyNumberFormat="1" applyFill="1" applyBorder="1"/>
    <xf numFmtId="166" fontId="0" fillId="33" borderId="3" xfId="0" applyNumberFormat="1" applyFill="1" applyBorder="1"/>
    <xf numFmtId="10" fontId="5" fillId="34" borderId="3" xfId="38" applyNumberFormat="1" applyFont="1" applyFill="1" applyBorder="1"/>
    <xf numFmtId="167" fontId="0" fillId="34" borderId="3" xfId="0" applyNumberFormat="1" applyFill="1" applyBorder="1"/>
    <xf numFmtId="10" fontId="5" fillId="35" borderId="3" xfId="38" applyNumberFormat="1" applyFont="1" applyFill="1" applyBorder="1"/>
    <xf numFmtId="167" fontId="0" fillId="35" borderId="3" xfId="0" applyNumberFormat="1" applyFill="1" applyBorder="1"/>
    <xf numFmtId="0" fontId="0" fillId="34" borderId="4" xfId="0" applyFill="1" applyBorder="1"/>
    <xf numFmtId="167" fontId="0" fillId="34" borderId="4" xfId="0" applyNumberFormat="1" applyFill="1" applyBorder="1"/>
    <xf numFmtId="0" fontId="0" fillId="35" borderId="4" xfId="0" applyFill="1" applyBorder="1"/>
    <xf numFmtId="167" fontId="0" fillId="35" borderId="4" xfId="0" applyNumberFormat="1" applyFill="1" applyBorder="1"/>
    <xf numFmtId="44" fontId="0" fillId="0" borderId="0" xfId="0" applyNumberFormat="1"/>
    <xf numFmtId="10" fontId="0" fillId="0" borderId="0" xfId="0" applyNumberFormat="1"/>
    <xf numFmtId="2" fontId="0" fillId="0" borderId="0" xfId="0" applyNumberFormat="1"/>
    <xf numFmtId="166" fontId="27" fillId="0" borderId="0" xfId="0" applyNumberFormat="1" applyFont="1"/>
    <xf numFmtId="10" fontId="28" fillId="0" borderId="0" xfId="0" applyNumberFormat="1" applyFont="1" applyAlignment="1">
      <alignment vertical="center" wrapText="1"/>
    </xf>
    <xf numFmtId="0" fontId="28" fillId="0" borderId="0" xfId="0" applyFont="1" applyAlignment="1">
      <alignment vertical="center" wrapText="1"/>
    </xf>
    <xf numFmtId="8" fontId="29" fillId="0" borderId="0" xfId="0" applyNumberFormat="1" applyFont="1" applyAlignment="1">
      <alignment vertical="center" wrapText="1"/>
    </xf>
    <xf numFmtId="6" fontId="28" fillId="0" borderId="0" xfId="0" applyNumberFormat="1" applyFont="1" applyAlignment="1">
      <alignment vertical="center" wrapText="1"/>
    </xf>
    <xf numFmtId="6" fontId="29" fillId="0" borderId="0" xfId="0" applyNumberFormat="1" applyFont="1" applyAlignment="1">
      <alignment vertical="center" wrapText="1"/>
    </xf>
    <xf numFmtId="10" fontId="28" fillId="0" borderId="0" xfId="0" applyNumberFormat="1" applyFont="1" applyBorder="1" applyAlignment="1">
      <alignment vertical="center" wrapText="1"/>
    </xf>
    <xf numFmtId="0" fontId="0" fillId="34" borderId="5" xfId="0" applyFill="1" applyBorder="1"/>
    <xf numFmtId="0" fontId="0" fillId="35" borderId="5" xfId="0" applyFill="1" applyBorder="1"/>
    <xf numFmtId="167" fontId="0" fillId="40" borderId="0" xfId="0" applyNumberFormat="1" applyFill="1"/>
    <xf numFmtId="0" fontId="30" fillId="0" borderId="0" xfId="0" applyFont="1" applyFill="1" applyAlignment="1" applyProtection="1"/>
    <xf numFmtId="0" fontId="30" fillId="37" borderId="0" xfId="0" applyFont="1" applyFill="1" applyProtection="1"/>
    <xf numFmtId="0" fontId="31" fillId="0" borderId="0" xfId="0" applyFont="1" applyProtection="1"/>
    <xf numFmtId="0" fontId="31" fillId="0" borderId="0" xfId="0" applyFont="1" applyFill="1" applyBorder="1"/>
    <xf numFmtId="0" fontId="32" fillId="0" borderId="0" xfId="0" applyFont="1" applyProtection="1"/>
    <xf numFmtId="0" fontId="32" fillId="0" borderId="0" xfId="0" applyFont="1" applyFill="1" applyBorder="1" applyProtection="1"/>
    <xf numFmtId="0" fontId="31" fillId="0" borderId="0" xfId="0" applyFont="1"/>
    <xf numFmtId="0" fontId="33" fillId="0" borderId="0" xfId="0" applyFont="1" applyProtection="1"/>
    <xf numFmtId="0" fontId="31" fillId="0" borderId="0" xfId="0" applyFont="1" applyFill="1" applyBorder="1" applyProtection="1"/>
    <xf numFmtId="168" fontId="35" fillId="33" borderId="4" xfId="42" applyNumberFormat="1" applyFont="1" applyFill="1" applyBorder="1" applyAlignment="1">
      <alignment vertical="center" wrapText="1"/>
    </xf>
    <xf numFmtId="0" fontId="36" fillId="36" borderId="0" xfId="0" applyFont="1" applyFill="1" applyProtection="1"/>
    <xf numFmtId="0" fontId="33" fillId="0" borderId="0" xfId="0" applyFont="1" applyFill="1" applyBorder="1" applyProtection="1"/>
    <xf numFmtId="164" fontId="31" fillId="0" borderId="0" xfId="30" applyNumberFormat="1" applyFont="1" applyProtection="1"/>
    <xf numFmtId="0" fontId="37" fillId="0" borderId="0" xfId="0" applyFont="1" applyProtection="1"/>
    <xf numFmtId="168" fontId="38" fillId="38" borderId="4" xfId="42" applyNumberFormat="1" applyFont="1" applyFill="1" applyBorder="1" applyAlignment="1" applyProtection="1">
      <alignment horizontal="left"/>
      <protection locked="0"/>
    </xf>
    <xf numFmtId="5" fontId="39" fillId="0" borderId="0" xfId="42" applyNumberFormat="1" applyFont="1" applyFill="1" applyBorder="1" applyAlignment="1" applyProtection="1">
      <alignment horizontal="left"/>
      <protection locked="0"/>
    </xf>
    <xf numFmtId="168" fontId="38" fillId="38" borderId="1" xfId="42" applyNumberFormat="1" applyFont="1" applyFill="1" applyBorder="1" applyAlignment="1" applyProtection="1">
      <alignment horizontal="left"/>
    </xf>
    <xf numFmtId="168" fontId="38" fillId="38" borderId="5" xfId="42" applyNumberFormat="1" applyFont="1" applyFill="1" applyBorder="1" applyAlignment="1" applyProtection="1">
      <alignment horizontal="left"/>
    </xf>
    <xf numFmtId="164" fontId="40" fillId="0" borderId="0" xfId="30" applyNumberFormat="1" applyFont="1" applyProtection="1"/>
    <xf numFmtId="0" fontId="36" fillId="0" borderId="0" xfId="0" applyFont="1" applyFill="1" applyBorder="1" applyAlignment="1" applyProtection="1">
      <alignment horizontal="center" vertical="center" wrapText="1"/>
    </xf>
    <xf numFmtId="43" fontId="31" fillId="0" borderId="0" xfId="0" applyNumberFormat="1" applyFont="1"/>
    <xf numFmtId="0" fontId="41" fillId="0" borderId="0" xfId="0" applyFont="1" applyFill="1" applyBorder="1" applyAlignment="1" applyProtection="1"/>
    <xf numFmtId="0" fontId="31" fillId="0" borderId="0" xfId="0" applyFont="1" applyFill="1" applyProtection="1"/>
    <xf numFmtId="43" fontId="31" fillId="0" borderId="0" xfId="0" applyNumberFormat="1" applyFont="1" applyFill="1" applyProtection="1"/>
    <xf numFmtId="164" fontId="40" fillId="0" borderId="0" xfId="30" applyNumberFormat="1" applyFont="1" applyFill="1" applyProtection="1"/>
    <xf numFmtId="0" fontId="42" fillId="36" borderId="4" xfId="0" applyFont="1" applyFill="1" applyBorder="1" applyAlignment="1" applyProtection="1">
      <alignment vertical="top"/>
    </xf>
    <xf numFmtId="0" fontId="40" fillId="0" borderId="0" xfId="0" applyFont="1" applyFill="1" applyBorder="1" applyProtection="1"/>
    <xf numFmtId="164" fontId="43" fillId="0" borderId="0" xfId="30" applyNumberFormat="1" applyFont="1" applyProtection="1"/>
    <xf numFmtId="0" fontId="40" fillId="0" borderId="4" xfId="0" applyFont="1" applyBorder="1" applyProtection="1"/>
    <xf numFmtId="44" fontId="40" fillId="0" borderId="4" xfId="42" applyFont="1" applyBorder="1" applyProtection="1"/>
    <xf numFmtId="10" fontId="31" fillId="0" borderId="0" xfId="0" applyNumberFormat="1" applyFont="1"/>
    <xf numFmtId="0" fontId="40" fillId="0" borderId="0" xfId="0" applyFont="1" applyBorder="1" applyProtection="1"/>
    <xf numFmtId="165" fontId="40" fillId="0" borderId="0" xfId="0" applyNumberFormat="1" applyFont="1" applyBorder="1" applyProtection="1"/>
    <xf numFmtId="43" fontId="31" fillId="0" borderId="0" xfId="30" applyFont="1" applyProtection="1"/>
    <xf numFmtId="0" fontId="36" fillId="36" borderId="0" xfId="0" applyFont="1" applyFill="1" applyBorder="1" applyAlignment="1" applyProtection="1"/>
    <xf numFmtId="0" fontId="46" fillId="0" borderId="0" xfId="0" applyFont="1" applyProtection="1"/>
    <xf numFmtId="43" fontId="40" fillId="0" borderId="0" xfId="30" applyFont="1" applyFill="1" applyBorder="1" applyAlignment="1" applyProtection="1">
      <alignment horizontal="center" wrapText="1"/>
    </xf>
    <xf numFmtId="0" fontId="31" fillId="0" borderId="4" xfId="0" applyFont="1" applyBorder="1" applyProtection="1"/>
    <xf numFmtId="44" fontId="31" fillId="0" borderId="4" xfId="42" applyFont="1" applyBorder="1" applyProtection="1"/>
    <xf numFmtId="44" fontId="40" fillId="0" borderId="0" xfId="42" applyFont="1" applyBorder="1" applyProtection="1"/>
    <xf numFmtId="0" fontId="46" fillId="0" borderId="0" xfId="0" applyFont="1" applyFill="1" applyBorder="1" applyProtection="1"/>
    <xf numFmtId="43" fontId="31" fillId="0" borderId="0" xfId="0" applyNumberFormat="1" applyFont="1" applyProtection="1"/>
    <xf numFmtId="43" fontId="31" fillId="0" borderId="4" xfId="30" applyFont="1" applyBorder="1" applyProtection="1"/>
    <xf numFmtId="43" fontId="40" fillId="0" borderId="0" xfId="30" applyFont="1" applyBorder="1" applyProtection="1"/>
    <xf numFmtId="43" fontId="31" fillId="0" borderId="4" xfId="0" applyNumberFormat="1" applyFont="1" applyBorder="1" applyProtection="1"/>
    <xf numFmtId="15" fontId="37" fillId="0" borderId="0" xfId="0" applyNumberFormat="1" applyFont="1" applyProtection="1"/>
    <xf numFmtId="0" fontId="37" fillId="0" borderId="0" xfId="0" applyFont="1" applyFill="1" applyBorder="1" applyProtection="1"/>
    <xf numFmtId="0" fontId="37" fillId="0" borderId="0" xfId="0" applyFont="1"/>
    <xf numFmtId="0" fontId="3" fillId="0" borderId="0" xfId="0" applyFont="1" applyFill="1" applyBorder="1" applyAlignment="1" applyProtection="1">
      <alignment wrapText="1"/>
    </xf>
    <xf numFmtId="0" fontId="46" fillId="0" borderId="0" xfId="0" applyFont="1" applyFill="1" applyBorder="1" applyAlignment="1" applyProtection="1"/>
    <xf numFmtId="0" fontId="31" fillId="0" borderId="0" xfId="0" applyFont="1" applyAlignment="1" applyProtection="1"/>
    <xf numFmtId="0" fontId="46" fillId="0" borderId="0" xfId="0" applyFont="1" applyAlignment="1" applyProtection="1"/>
    <xf numFmtId="0" fontId="42" fillId="36" borderId="4" xfId="0" applyFont="1" applyFill="1" applyBorder="1" applyAlignment="1" applyProtection="1"/>
    <xf numFmtId="0" fontId="42" fillId="0" borderId="0" xfId="0" applyFont="1" applyFill="1" applyBorder="1" applyAlignment="1" applyProtection="1"/>
    <xf numFmtId="43" fontId="42" fillId="39" borderId="4" xfId="30" applyFont="1" applyFill="1" applyBorder="1" applyAlignment="1" applyProtection="1">
      <alignment horizontal="center"/>
    </xf>
    <xf numFmtId="43" fontId="42" fillId="39" borderId="4" xfId="30" applyFont="1" applyFill="1" applyBorder="1" applyAlignment="1" applyProtection="1">
      <alignment horizontal="center" wrapText="1"/>
    </xf>
    <xf numFmtId="0" fontId="42" fillId="0" borderId="0" xfId="0" applyFont="1" applyFill="1" applyBorder="1" applyProtection="1"/>
    <xf numFmtId="44" fontId="31" fillId="0" borderId="0" xfId="0" applyNumberFormat="1" applyFont="1" applyProtection="1"/>
    <xf numFmtId="169" fontId="31" fillId="0" borderId="4" xfId="30" applyNumberFormat="1" applyFont="1" applyBorder="1" applyAlignment="1" applyProtection="1">
      <alignment horizontal="left"/>
    </xf>
    <xf numFmtId="0" fontId="46" fillId="0" borderId="0" xfId="0" applyFont="1" applyAlignment="1" applyProtection="1">
      <alignment horizontal="left" wrapText="1"/>
    </xf>
    <xf numFmtId="0" fontId="30" fillId="41" borderId="0" xfId="0" applyFont="1" applyFill="1" applyProtection="1"/>
    <xf numFmtId="0" fontId="47" fillId="40" borderId="4" xfId="46" applyFont="1" applyFill="1" applyBorder="1" applyAlignment="1">
      <alignment horizontal="right" vertical="top"/>
    </xf>
    <xf numFmtId="6" fontId="47" fillId="40" borderId="4" xfId="46" applyNumberFormat="1" applyFont="1" applyFill="1" applyBorder="1" applyAlignment="1">
      <alignment horizontal="right" vertical="top"/>
    </xf>
    <xf numFmtId="10" fontId="47" fillId="40" borderId="4" xfId="46" applyNumberFormat="1" applyFont="1" applyFill="1" applyBorder="1" applyAlignment="1">
      <alignment horizontal="right" vertical="top"/>
    </xf>
    <xf numFmtId="44" fontId="0" fillId="0" borderId="0" xfId="42" applyFont="1"/>
    <xf numFmtId="0" fontId="30" fillId="37" borderId="0" xfId="0" applyFont="1" applyFill="1" applyAlignment="1" applyProtection="1"/>
    <xf numFmtId="0" fontId="3" fillId="0" borderId="0" xfId="0" applyFont="1" applyFill="1" applyBorder="1" applyAlignment="1" applyProtection="1"/>
    <xf numFmtId="3" fontId="0" fillId="0" borderId="0" xfId="0" applyNumberFormat="1"/>
    <xf numFmtId="170" fontId="0" fillId="0" borderId="0" xfId="0" applyNumberFormat="1"/>
    <xf numFmtId="0" fontId="36" fillId="36" borderId="0" xfId="0" applyFont="1" applyFill="1" applyBorder="1" applyAlignment="1" applyProtection="1">
      <alignment horizontal="center" vertical="center" wrapText="1"/>
    </xf>
    <xf numFmtId="0" fontId="33" fillId="0" borderId="0" xfId="0" applyFont="1" applyAlignment="1" applyProtection="1">
      <alignment horizontal="left" wrapText="1"/>
    </xf>
    <xf numFmtId="0" fontId="46" fillId="0" borderId="0" xfId="0" applyFont="1" applyAlignment="1" applyProtection="1">
      <alignment horizontal="left" wrapText="1"/>
    </xf>
    <xf numFmtId="0" fontId="46" fillId="0" borderId="0" xfId="0" applyFont="1" applyFill="1" applyBorder="1" applyAlignment="1" applyProtection="1">
      <alignment horizontal="left" wrapText="1"/>
    </xf>
    <xf numFmtId="0" fontId="36" fillId="36" borderId="0" xfId="0" applyFont="1" applyFill="1" applyBorder="1" applyAlignment="1" applyProtection="1">
      <alignment horizontal="left" vertical="center" wrapText="1"/>
    </xf>
    <xf numFmtId="0" fontId="36" fillId="36" borderId="0" xfId="0" applyFont="1" applyFill="1" applyBorder="1" applyAlignment="1" applyProtection="1">
      <alignment horizontal="left" vertical="center"/>
    </xf>
    <xf numFmtId="0" fontId="36" fillId="36" borderId="0" xfId="0" applyFont="1" applyFill="1" applyBorder="1" applyAlignment="1" applyProtection="1">
      <alignment vertical="top"/>
    </xf>
    <xf numFmtId="0" fontId="1" fillId="0" borderId="0" xfId="0" applyFont="1" applyFill="1" applyBorder="1" applyAlignment="1" applyProtection="1">
      <alignment horizontal="left" wrapText="1"/>
    </xf>
    <xf numFmtId="0" fontId="3" fillId="0" borderId="0" xfId="0" applyFont="1" applyFill="1" applyBorder="1" applyAlignment="1" applyProtection="1">
      <alignment horizontal="left" wrapText="1"/>
    </xf>
    <xf numFmtId="49" fontId="24" fillId="0" borderId="0" xfId="30" applyNumberFormat="1" applyFont="1" applyAlignment="1">
      <alignment horizontal="center"/>
    </xf>
    <xf numFmtId="49" fontId="24" fillId="0" borderId="0" xfId="0" applyNumberFormat="1" applyFont="1" applyAlignment="1">
      <alignment horizontal="center"/>
    </xf>
    <xf numFmtId="49" fontId="24" fillId="0" borderId="0" xfId="38" applyNumberFormat="1" applyFont="1" applyAlignment="1">
      <alignment horizontal="center"/>
    </xf>
  </cellXfs>
  <cellStyles count="92">
    <cellStyle name="20% - Accent1" xfId="1" builtinId="30" customBuiltin="1"/>
    <cellStyle name="20% - Accent1 2" xfId="66"/>
    <cellStyle name="20% - Accent2" xfId="2" builtinId="34" customBuiltin="1"/>
    <cellStyle name="20% - Accent2 2" xfId="70"/>
    <cellStyle name="20% - Accent3" xfId="3" builtinId="38" customBuiltin="1"/>
    <cellStyle name="20% - Accent3 2" xfId="74"/>
    <cellStyle name="20% - Accent4" xfId="4" builtinId="42" customBuiltin="1"/>
    <cellStyle name="20% - Accent4 2" xfId="78"/>
    <cellStyle name="20% - Accent5" xfId="5" builtinId="46" customBuiltin="1"/>
    <cellStyle name="20% - Accent5 2" xfId="82"/>
    <cellStyle name="20% - Accent6" xfId="6" builtinId="50" customBuiltin="1"/>
    <cellStyle name="20% - Accent6 2" xfId="86"/>
    <cellStyle name="40% - Accent1" xfId="7" builtinId="31" customBuiltin="1"/>
    <cellStyle name="40% - Accent1 2" xfId="67"/>
    <cellStyle name="40% - Accent2" xfId="8" builtinId="35" customBuiltin="1"/>
    <cellStyle name="40% - Accent2 2" xfId="71"/>
    <cellStyle name="40% - Accent3" xfId="9" builtinId="39" customBuiltin="1"/>
    <cellStyle name="40% - Accent3 2" xfId="75"/>
    <cellStyle name="40% - Accent4" xfId="10" builtinId="43" customBuiltin="1"/>
    <cellStyle name="40% - Accent4 2" xfId="79"/>
    <cellStyle name="40% - Accent5" xfId="11" builtinId="47" customBuiltin="1"/>
    <cellStyle name="40% - Accent5 2" xfId="83"/>
    <cellStyle name="40% - Accent6" xfId="12" builtinId="51" customBuiltin="1"/>
    <cellStyle name="40% - Accent6 2" xfId="87"/>
    <cellStyle name="60% - Accent1" xfId="13" builtinId="32" customBuiltin="1"/>
    <cellStyle name="60% - Accent1 2" xfId="68"/>
    <cellStyle name="60% - Accent2" xfId="14" builtinId="36" customBuiltin="1"/>
    <cellStyle name="60% - Accent2 2" xfId="72"/>
    <cellStyle name="60% - Accent3" xfId="15" builtinId="40" customBuiltin="1"/>
    <cellStyle name="60% - Accent3 2" xfId="76"/>
    <cellStyle name="60% - Accent4" xfId="16" builtinId="44" customBuiltin="1"/>
    <cellStyle name="60% - Accent4 2" xfId="80"/>
    <cellStyle name="60% - Accent5" xfId="17" builtinId="48" customBuiltin="1"/>
    <cellStyle name="60% - Accent5 2" xfId="84"/>
    <cellStyle name="60% - Accent6" xfId="18" builtinId="52" customBuiltin="1"/>
    <cellStyle name="60% - Accent6 2" xfId="88"/>
    <cellStyle name="Accent1" xfId="19" builtinId="29" customBuiltin="1"/>
    <cellStyle name="Accent1 2" xfId="65"/>
    <cellStyle name="Accent2" xfId="20" builtinId="33" customBuiltin="1"/>
    <cellStyle name="Accent2 2" xfId="69"/>
    <cellStyle name="Accent3" xfId="21" builtinId="37" customBuiltin="1"/>
    <cellStyle name="Accent3 2" xfId="73"/>
    <cellStyle name="Accent4" xfId="22" builtinId="41" customBuiltin="1"/>
    <cellStyle name="Accent4 2" xfId="77"/>
    <cellStyle name="Accent5" xfId="23" builtinId="45" customBuiltin="1"/>
    <cellStyle name="Accent5 2" xfId="81"/>
    <cellStyle name="Accent6" xfId="24" builtinId="49" customBuiltin="1"/>
    <cellStyle name="Accent6 2" xfId="85"/>
    <cellStyle name="Berekening" xfId="25" builtinId="22" customBuiltin="1"/>
    <cellStyle name="Berekening 2" xfId="58"/>
    <cellStyle name="Controlecel" xfId="26" builtinId="23" customBuiltin="1"/>
    <cellStyle name="Controlecel 2" xfId="60"/>
    <cellStyle name="Gekoppelde cel" xfId="27" builtinId="24" customBuiltin="1"/>
    <cellStyle name="Gekoppelde cel 2" xfId="59"/>
    <cellStyle name="Goed" xfId="28" builtinId="26" customBuiltin="1"/>
    <cellStyle name="Goed 2" xfId="53"/>
    <cellStyle name="Invoer" xfId="29" builtinId="20" customBuiltin="1"/>
    <cellStyle name="Invoer 2" xfId="56"/>
    <cellStyle name="Komma" xfId="30" builtinId="3"/>
    <cellStyle name="Komma 2" xfId="47"/>
    <cellStyle name="Komma 3" xfId="90"/>
    <cellStyle name="Kop 1" xfId="31" builtinId="16" customBuiltin="1"/>
    <cellStyle name="Kop 1 2" xfId="49"/>
    <cellStyle name="Kop 2" xfId="32" builtinId="17" customBuiltin="1"/>
    <cellStyle name="Kop 2 2" xfId="50"/>
    <cellStyle name="Kop 3" xfId="33" builtinId="18" customBuiltin="1"/>
    <cellStyle name="Kop 3 2" xfId="51"/>
    <cellStyle name="Kop 4" xfId="34" builtinId="19" customBuiltin="1"/>
    <cellStyle name="Kop 4 2" xfId="52"/>
    <cellStyle name="Neutraal" xfId="35" builtinId="28" customBuiltin="1"/>
    <cellStyle name="Neutraal 2" xfId="55"/>
    <cellStyle name="Notitie" xfId="36" builtinId="10" customBuiltin="1"/>
    <cellStyle name="Notitie 2" xfId="62"/>
    <cellStyle name="Ongeldig" xfId="37" builtinId="27" customBuiltin="1"/>
    <cellStyle name="Ongeldig 2" xfId="54"/>
    <cellStyle name="Procent" xfId="38" builtinId="5"/>
    <cellStyle name="Procent 2" xfId="48"/>
    <cellStyle name="Standaard" xfId="0" builtinId="0"/>
    <cellStyle name="Standaard 2" xfId="46"/>
    <cellStyle name="Standaard 3" xfId="45"/>
    <cellStyle name="Titel" xfId="39" builtinId="15" customBuiltin="1"/>
    <cellStyle name="Totaal" xfId="40" builtinId="25" customBuiltin="1"/>
    <cellStyle name="Totaal 2" xfId="64"/>
    <cellStyle name="Uitvoer" xfId="41" builtinId="21" customBuiltin="1"/>
    <cellStyle name="Uitvoer 2" xfId="57"/>
    <cellStyle name="Valuta" xfId="42" builtinId="4"/>
    <cellStyle name="Valuta 2" xfId="89"/>
    <cellStyle name="Valuta 3" xfId="91"/>
    <cellStyle name="Verklarende tekst" xfId="43" builtinId="53" customBuiltin="1"/>
    <cellStyle name="Verklarende tekst 2" xfId="63"/>
    <cellStyle name="Waarschuwingstekst" xfId="44" builtinId="11" customBuiltin="1"/>
    <cellStyle name="Waarschuwingstekst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76"/>
  <sheetViews>
    <sheetView showGridLines="0" showRowColHeaders="0" tabSelected="1" zoomScaleNormal="100" workbookViewId="0">
      <selection activeCell="C8" sqref="C8"/>
    </sheetView>
  </sheetViews>
  <sheetFormatPr defaultColWidth="0" defaultRowHeight="12.75" zeroHeight="1" x14ac:dyDescent="0.2"/>
  <cols>
    <col min="1" max="2" width="4.7109375" style="61" customWidth="1"/>
    <col min="3" max="3" width="46.5703125" style="61" customWidth="1"/>
    <col min="4" max="4" width="4.7109375" style="67" customWidth="1"/>
    <col min="5" max="6" width="27.85546875" style="61" customWidth="1"/>
    <col min="7" max="7" width="18.28515625" style="61" customWidth="1"/>
    <col min="8" max="8" width="5.140625" style="65" customWidth="1"/>
    <col min="9" max="9" width="2" style="65" customWidth="1"/>
    <col min="10" max="15" width="9.140625" style="61" hidden="1" customWidth="1"/>
    <col min="16" max="254" width="35" style="67" hidden="1" customWidth="1"/>
    <col min="255" max="256" width="35" style="61" hidden="1" customWidth="1"/>
    <col min="257" max="16384" width="9.140625" style="61" hidden="1"/>
  </cols>
  <sheetData>
    <row r="1" spans="1:254" ht="22.5" x14ac:dyDescent="0.3">
      <c r="A1" s="59"/>
      <c r="B1" s="124" t="s">
        <v>63</v>
      </c>
      <c r="C1" s="124"/>
      <c r="D1" s="124"/>
      <c r="E1" s="124"/>
      <c r="F1" s="124"/>
      <c r="G1" s="60"/>
      <c r="H1" s="119"/>
      <c r="I1" s="119"/>
      <c r="J1" s="60"/>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row>
    <row r="2" spans="1:254" ht="15" customHeight="1" x14ac:dyDescent="0.3">
      <c r="C2" s="63"/>
      <c r="D2" s="64"/>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row>
    <row r="3" spans="1:254" ht="26.25" customHeight="1" x14ac:dyDescent="0.2">
      <c r="B3" s="129" t="s">
        <v>61</v>
      </c>
      <c r="C3" s="129"/>
      <c r="D3" s="129"/>
      <c r="E3" s="129"/>
      <c r="F3" s="129"/>
      <c r="G3" s="129"/>
      <c r="H3" s="129"/>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row>
    <row r="4" spans="1:254" ht="39" customHeight="1" x14ac:dyDescent="0.2">
      <c r="B4" s="129" t="s">
        <v>60</v>
      </c>
      <c r="C4" s="129"/>
      <c r="D4" s="129"/>
      <c r="E4" s="129"/>
      <c r="F4" s="129"/>
      <c r="G4" s="129"/>
      <c r="H4" s="129"/>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row>
    <row r="5" spans="1:254" ht="15" customHeight="1" x14ac:dyDescent="0.3">
      <c r="B5" s="66"/>
      <c r="C5" s="63"/>
      <c r="D5" s="64"/>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c r="IP5" s="62"/>
      <c r="IQ5" s="62"/>
      <c r="IR5" s="62"/>
      <c r="IS5" s="62"/>
      <c r="IT5" s="62"/>
    </row>
    <row r="6" spans="1:254" ht="15" x14ac:dyDescent="0.2">
      <c r="B6" s="69" t="s">
        <v>47</v>
      </c>
      <c r="C6" s="69" t="s">
        <v>34</v>
      </c>
      <c r="D6" s="70"/>
      <c r="J6" s="71"/>
      <c r="L6" s="68">
        <v>18177</v>
      </c>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row>
    <row r="7" spans="1:254" x14ac:dyDescent="0.2">
      <c r="C7" s="72" t="s">
        <v>26</v>
      </c>
      <c r="E7" s="72" t="s">
        <v>27</v>
      </c>
      <c r="F7" s="72"/>
      <c r="J7" s="71"/>
      <c r="L7" s="68">
        <v>19387</v>
      </c>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row>
    <row r="8" spans="1:254" ht="14.25" x14ac:dyDescent="0.2">
      <c r="B8" s="61" t="s">
        <v>44</v>
      </c>
      <c r="C8" s="73" t="s">
        <v>55</v>
      </c>
      <c r="D8" s="74"/>
      <c r="E8" s="75">
        <f>+VLOOKUP(C8,'Tabel 2023 40 weken'!A33:B101,2,FALSE)</f>
        <v>21278</v>
      </c>
      <c r="F8" s="76"/>
      <c r="J8" s="77"/>
      <c r="L8" s="68">
        <v>20596</v>
      </c>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row>
    <row r="9" spans="1:254" x14ac:dyDescent="0.2">
      <c r="C9" s="72" t="s">
        <v>40</v>
      </c>
      <c r="J9" s="77"/>
      <c r="L9" s="68">
        <v>21807</v>
      </c>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row>
    <row r="10" spans="1:254" x14ac:dyDescent="0.2">
      <c r="J10" s="77"/>
      <c r="L10" s="68">
        <v>23018</v>
      </c>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row>
    <row r="11" spans="1:254" x14ac:dyDescent="0.2">
      <c r="J11" s="77"/>
      <c r="L11" s="68">
        <v>24227</v>
      </c>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row>
    <row r="12" spans="1:254" ht="17.25" customHeight="1" x14ac:dyDescent="0.2">
      <c r="B12" s="134" t="s">
        <v>49</v>
      </c>
      <c r="C12" s="132" t="s">
        <v>64</v>
      </c>
      <c r="E12" s="128" t="s">
        <v>59</v>
      </c>
      <c r="F12" s="128"/>
      <c r="G12" s="78"/>
      <c r="I12" s="79"/>
      <c r="J12" s="77"/>
      <c r="L12" s="68">
        <v>25438</v>
      </c>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row>
    <row r="13" spans="1:254" ht="15.75" customHeight="1" x14ac:dyDescent="0.2">
      <c r="B13" s="134"/>
      <c r="C13" s="133"/>
      <c r="D13" s="80"/>
      <c r="E13" s="128"/>
      <c r="F13" s="128"/>
      <c r="G13" s="78"/>
      <c r="I13" s="79"/>
      <c r="J13" s="77"/>
      <c r="L13" s="68">
        <v>26644</v>
      </c>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row>
    <row r="14" spans="1:254" s="81" customFormat="1" x14ac:dyDescent="0.2">
      <c r="C14" s="70"/>
      <c r="D14" s="70"/>
      <c r="E14" s="70"/>
      <c r="F14" s="70"/>
      <c r="I14" s="82"/>
      <c r="J14" s="83"/>
      <c r="L14" s="68">
        <v>27947</v>
      </c>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row>
    <row r="15" spans="1:254" ht="25.5" x14ac:dyDescent="0.2">
      <c r="B15" s="61" t="s">
        <v>41</v>
      </c>
      <c r="C15" s="111" t="s">
        <v>46</v>
      </c>
      <c r="D15" s="112"/>
      <c r="E15" s="113" t="s">
        <v>35</v>
      </c>
      <c r="F15" s="114" t="s">
        <v>56</v>
      </c>
      <c r="G15" s="81"/>
      <c r="J15" s="86"/>
      <c r="L15" s="68">
        <v>29247</v>
      </c>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row>
    <row r="16" spans="1:254" ht="15" customHeight="1" x14ac:dyDescent="0.2">
      <c r="C16" s="87" t="s">
        <v>36</v>
      </c>
      <c r="D16" s="85"/>
      <c r="E16" s="88">
        <f>E36*'Tabel 2023 40 weken'!$F28</f>
        <v>262.40000000000003</v>
      </c>
      <c r="F16" s="88">
        <f>E16*12/10</f>
        <v>314.88</v>
      </c>
      <c r="I16" s="89"/>
      <c r="J16" s="86"/>
      <c r="L16" s="68">
        <v>30549</v>
      </c>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row>
    <row r="17" spans="2:254" ht="15" customHeight="1" x14ac:dyDescent="0.2">
      <c r="C17" s="87" t="s">
        <v>51</v>
      </c>
      <c r="D17" s="85"/>
      <c r="E17" s="88">
        <f>VLOOKUP($C$8,'Tabel 2023 40 weken'!$A$33:$N$101,6)*E$36</f>
        <v>32.767999999999994</v>
      </c>
      <c r="F17" s="88">
        <f>E17*12/10</f>
        <v>39.321599999999989</v>
      </c>
      <c r="G17" s="116"/>
      <c r="I17" s="79"/>
      <c r="J17" s="86"/>
      <c r="L17" s="68">
        <v>31850</v>
      </c>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c r="IT17" s="62"/>
    </row>
    <row r="18" spans="2:254" ht="15" customHeight="1" x14ac:dyDescent="0.2">
      <c r="C18" s="87" t="s">
        <v>52</v>
      </c>
      <c r="D18" s="85"/>
      <c r="E18" s="88">
        <f>VLOOKUP($C$8,'Tabel 2023 40 weken'!$A$33:$N$101,12)*E$36</f>
        <v>32.767999999999994</v>
      </c>
      <c r="F18" s="88">
        <f>E18*12/10</f>
        <v>39.321599999999989</v>
      </c>
      <c r="I18" s="79"/>
      <c r="L18" s="68">
        <v>33153</v>
      </c>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c r="IT18" s="62"/>
    </row>
    <row r="19" spans="2:254" x14ac:dyDescent="0.2">
      <c r="C19" s="90"/>
      <c r="D19" s="85"/>
      <c r="E19" s="91"/>
      <c r="F19" s="91"/>
      <c r="J19" s="92"/>
      <c r="K19" s="92"/>
      <c r="L19" s="68">
        <v>34454</v>
      </c>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row>
    <row r="20" spans="2:254" ht="26.25" customHeight="1" x14ac:dyDescent="0.2">
      <c r="C20" s="135" t="s">
        <v>62</v>
      </c>
      <c r="D20" s="135"/>
      <c r="E20" s="135"/>
      <c r="F20" s="135"/>
      <c r="G20" s="135"/>
      <c r="H20" s="125"/>
      <c r="I20" s="107"/>
      <c r="L20" s="68">
        <v>35787</v>
      </c>
    </row>
    <row r="21" spans="2:254" x14ac:dyDescent="0.2">
      <c r="L21" s="68">
        <v>38456</v>
      </c>
    </row>
    <row r="22" spans="2:254" ht="15" x14ac:dyDescent="0.2">
      <c r="B22" s="93" t="s">
        <v>39</v>
      </c>
      <c r="C22" s="93" t="s">
        <v>37</v>
      </c>
      <c r="L22" s="68">
        <v>41126</v>
      </c>
    </row>
    <row r="23" spans="2:254" x14ac:dyDescent="0.2">
      <c r="L23" s="68">
        <v>42461</v>
      </c>
    </row>
    <row r="24" spans="2:254" x14ac:dyDescent="0.2">
      <c r="B24" s="94" t="s">
        <v>41</v>
      </c>
      <c r="C24" s="94" t="s">
        <v>43</v>
      </c>
      <c r="L24" s="68">
        <v>43795</v>
      </c>
    </row>
    <row r="25" spans="2:254" x14ac:dyDescent="0.2">
      <c r="C25" s="94"/>
      <c r="L25" s="68">
        <v>45129</v>
      </c>
    </row>
    <row r="26" spans="2:254" ht="25.5" x14ac:dyDescent="0.2">
      <c r="C26" s="84"/>
      <c r="D26" s="70"/>
      <c r="E26" s="113" t="s">
        <v>35</v>
      </c>
      <c r="F26" s="114" t="s">
        <v>56</v>
      </c>
      <c r="G26" s="95"/>
      <c r="L26" s="68">
        <v>46587</v>
      </c>
    </row>
    <row r="27" spans="2:254" ht="15" customHeight="1" x14ac:dyDescent="0.2">
      <c r="C27" s="96" t="s">
        <v>38</v>
      </c>
      <c r="E27" s="97">
        <f>E16/E36</f>
        <v>9.8400000000000016</v>
      </c>
      <c r="F27" s="97">
        <f>E27</f>
        <v>9.8400000000000016</v>
      </c>
      <c r="G27" s="98"/>
      <c r="L27" s="68">
        <v>49446</v>
      </c>
    </row>
    <row r="28" spans="2:254" ht="15" customHeight="1" x14ac:dyDescent="0.2">
      <c r="C28" s="87" t="s">
        <v>51</v>
      </c>
      <c r="E28" s="97">
        <f>E17/E36</f>
        <v>1.2287999999999997</v>
      </c>
      <c r="F28" s="97">
        <f>E28</f>
        <v>1.2287999999999997</v>
      </c>
      <c r="G28" s="98"/>
      <c r="L28" s="68">
        <v>52305</v>
      </c>
    </row>
    <row r="29" spans="2:254" ht="15" customHeight="1" x14ac:dyDescent="0.2">
      <c r="C29" s="87" t="s">
        <v>52</v>
      </c>
      <c r="E29" s="97">
        <f>E18/E36</f>
        <v>1.2287999999999997</v>
      </c>
      <c r="F29" s="97">
        <f>E29</f>
        <v>1.2287999999999997</v>
      </c>
      <c r="G29" s="98"/>
      <c r="L29" s="68">
        <v>55166</v>
      </c>
    </row>
    <row r="30" spans="2:254" x14ac:dyDescent="0.2">
      <c r="L30" s="68">
        <v>58027</v>
      </c>
    </row>
    <row r="31" spans="2:254" x14ac:dyDescent="0.2">
      <c r="L31" s="68">
        <v>60885</v>
      </c>
    </row>
    <row r="32" spans="2:254" x14ac:dyDescent="0.2">
      <c r="B32" s="99" t="s">
        <v>42</v>
      </c>
      <c r="C32" s="99" t="s">
        <v>45</v>
      </c>
      <c r="L32" s="68">
        <v>63746</v>
      </c>
    </row>
    <row r="33" spans="2:14" x14ac:dyDescent="0.2">
      <c r="C33" s="99"/>
      <c r="G33" s="116"/>
      <c r="L33" s="68">
        <v>66605</v>
      </c>
    </row>
    <row r="34" spans="2:14" ht="25.5" x14ac:dyDescent="0.2">
      <c r="C34" s="84"/>
      <c r="D34" s="115"/>
      <c r="E34" s="113" t="s">
        <v>35</v>
      </c>
      <c r="F34" s="114" t="s">
        <v>56</v>
      </c>
      <c r="L34" s="68">
        <v>69465</v>
      </c>
    </row>
    <row r="35" spans="2:14" ht="15" customHeight="1" x14ac:dyDescent="0.2">
      <c r="C35" s="96" t="s">
        <v>0</v>
      </c>
      <c r="E35" s="117">
        <f>40*(4)*2</f>
        <v>320</v>
      </c>
      <c r="F35" s="117">
        <f>E35</f>
        <v>320</v>
      </c>
      <c r="L35" s="68">
        <v>72327</v>
      </c>
      <c r="M35" s="100"/>
    </row>
    <row r="36" spans="2:14" ht="15" customHeight="1" x14ac:dyDescent="0.2">
      <c r="C36" s="96" t="s">
        <v>48</v>
      </c>
      <c r="E36" s="101">
        <f>E35/12</f>
        <v>26.666666666666668</v>
      </c>
      <c r="F36" s="101">
        <f>F35/12</f>
        <v>26.666666666666668</v>
      </c>
      <c r="G36" s="102"/>
      <c r="L36" s="68">
        <v>75185</v>
      </c>
      <c r="M36" s="100"/>
      <c r="N36" s="100"/>
    </row>
    <row r="37" spans="2:14" ht="15" customHeight="1" x14ac:dyDescent="0.2">
      <c r="C37" s="96" t="s">
        <v>57</v>
      </c>
      <c r="F37" s="103">
        <f>E36*12/10</f>
        <v>32</v>
      </c>
      <c r="L37" s="68">
        <v>78047</v>
      </c>
    </row>
    <row r="38" spans="2:14" ht="12.75" customHeight="1" x14ac:dyDescent="0.2">
      <c r="L38" s="68">
        <v>80907</v>
      </c>
    </row>
    <row r="39" spans="2:14" ht="25.5" customHeight="1" x14ac:dyDescent="0.2">
      <c r="C39" s="136" t="str">
        <f>+C20</f>
        <v>* Een 40-wekencontract wordt in 10 termijnen per jaar gefactureerd. In juli en augustus wordt niet gefactureerd.                                       Per saldo zijn de totale kosten per jaar uiteraard gelijk.</v>
      </c>
      <c r="D39" s="136"/>
      <c r="E39" s="136"/>
      <c r="F39" s="136"/>
      <c r="G39" s="136"/>
      <c r="H39" s="125"/>
      <c r="L39" s="68">
        <v>83764</v>
      </c>
    </row>
    <row r="40" spans="2:14" x14ac:dyDescent="0.2">
      <c r="L40" s="68">
        <v>89541</v>
      </c>
    </row>
    <row r="41" spans="2:14" ht="38.25" customHeight="1" x14ac:dyDescent="0.2">
      <c r="B41" s="131" t="s">
        <v>53</v>
      </c>
      <c r="C41" s="131"/>
      <c r="D41" s="131"/>
      <c r="E41" s="131"/>
      <c r="F41" s="131"/>
      <c r="G41" s="131"/>
      <c r="H41" s="131"/>
      <c r="I41" s="131"/>
      <c r="L41" s="68">
        <v>92471</v>
      </c>
    </row>
    <row r="42" spans="2:14" x14ac:dyDescent="0.2">
      <c r="B42" s="108"/>
      <c r="C42" s="109"/>
      <c r="D42" s="108"/>
      <c r="E42" s="109"/>
      <c r="F42" s="109"/>
      <c r="G42" s="109"/>
      <c r="H42" s="109"/>
      <c r="I42" s="109"/>
      <c r="L42" s="68">
        <v>95399</v>
      </c>
    </row>
    <row r="43" spans="2:14" ht="26.25" customHeight="1" x14ac:dyDescent="0.2">
      <c r="B43" s="130" t="s">
        <v>65</v>
      </c>
      <c r="C43" s="130"/>
      <c r="D43" s="130"/>
      <c r="E43" s="130"/>
      <c r="F43" s="130"/>
      <c r="G43" s="130"/>
      <c r="H43" s="130"/>
      <c r="I43" s="130"/>
      <c r="L43" s="68">
        <v>98327</v>
      </c>
    </row>
    <row r="44" spans="2:14" ht="26.25" customHeight="1" x14ac:dyDescent="0.2">
      <c r="B44" s="118"/>
      <c r="C44" s="118"/>
      <c r="D44" s="118"/>
      <c r="E44" s="118"/>
      <c r="F44" s="118"/>
      <c r="G44" s="118"/>
      <c r="H44" s="118"/>
      <c r="I44" s="118"/>
      <c r="L44" s="68"/>
    </row>
    <row r="45" spans="2:14" x14ac:dyDescent="0.2">
      <c r="B45" s="110"/>
      <c r="C45" s="109"/>
      <c r="D45" s="108"/>
      <c r="E45" s="109"/>
      <c r="F45" s="109"/>
      <c r="G45" s="109"/>
      <c r="H45" s="109"/>
      <c r="I45" s="109"/>
      <c r="L45" s="68">
        <v>101256</v>
      </c>
    </row>
    <row r="46" spans="2:14" hidden="1" x14ac:dyDescent="0.2">
      <c r="B46" s="110"/>
      <c r="C46" s="109"/>
      <c r="D46" s="108"/>
      <c r="E46" s="109"/>
      <c r="F46" s="109"/>
      <c r="G46" s="109"/>
      <c r="H46" s="109"/>
      <c r="I46" s="109"/>
      <c r="L46" s="68">
        <v>104185</v>
      </c>
    </row>
    <row r="47" spans="2:14" hidden="1" x14ac:dyDescent="0.2">
      <c r="B47" s="94"/>
      <c r="D47" s="99"/>
      <c r="L47" s="68">
        <v>107115</v>
      </c>
    </row>
    <row r="48" spans="2:14" hidden="1" x14ac:dyDescent="0.2">
      <c r="B48" s="94"/>
      <c r="D48" s="99"/>
      <c r="L48" s="68">
        <v>110043</v>
      </c>
    </row>
    <row r="49" spans="1:254" hidden="1" x14ac:dyDescent="0.2">
      <c r="B49" s="94"/>
      <c r="D49" s="99"/>
      <c r="L49" s="68">
        <v>112971</v>
      </c>
    </row>
    <row r="50" spans="1:254" hidden="1" x14ac:dyDescent="0.2">
      <c r="C50" s="72"/>
      <c r="L50" s="68">
        <v>115900</v>
      </c>
    </row>
    <row r="51" spans="1:254" hidden="1" x14ac:dyDescent="0.2">
      <c r="B51" s="66"/>
      <c r="L51" s="68">
        <v>118829</v>
      </c>
    </row>
    <row r="52" spans="1:254" hidden="1" x14ac:dyDescent="0.2">
      <c r="A52" s="72"/>
      <c r="B52" s="72"/>
      <c r="C52" s="104"/>
      <c r="L52" s="68">
        <v>121757</v>
      </c>
    </row>
    <row r="53" spans="1:254" s="72" customFormat="1" hidden="1" x14ac:dyDescent="0.2">
      <c r="D53" s="105"/>
      <c r="H53" s="106"/>
      <c r="I53" s="106"/>
      <c r="L53" s="68">
        <v>124686</v>
      </c>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5"/>
      <c r="BR53" s="105"/>
      <c r="BS53" s="105"/>
      <c r="BT53" s="105"/>
      <c r="BU53" s="105"/>
      <c r="BV53" s="105"/>
      <c r="BW53" s="105"/>
      <c r="BX53" s="105"/>
      <c r="BY53" s="105"/>
      <c r="BZ53" s="105"/>
      <c r="CA53" s="105"/>
      <c r="CB53" s="105"/>
      <c r="CC53" s="105"/>
      <c r="CD53" s="105"/>
      <c r="CE53" s="105"/>
      <c r="CF53" s="105"/>
      <c r="CG53" s="105"/>
      <c r="CH53" s="105"/>
      <c r="CI53" s="105"/>
      <c r="CJ53" s="105"/>
      <c r="CK53" s="105"/>
      <c r="CL53" s="105"/>
      <c r="CM53" s="105"/>
      <c r="CN53" s="105"/>
      <c r="CO53" s="105"/>
      <c r="CP53" s="105"/>
      <c r="CQ53" s="105"/>
      <c r="CR53" s="105"/>
      <c r="CS53" s="105"/>
      <c r="CT53" s="105"/>
      <c r="CU53" s="105"/>
      <c r="CV53" s="105"/>
      <c r="CW53" s="105"/>
      <c r="CX53" s="105"/>
      <c r="CY53" s="105"/>
      <c r="CZ53" s="105"/>
      <c r="DA53" s="105"/>
      <c r="DB53" s="105"/>
      <c r="DC53" s="105"/>
      <c r="DD53" s="105"/>
      <c r="DE53" s="105"/>
      <c r="DF53" s="105"/>
      <c r="DG53" s="105"/>
      <c r="DH53" s="105"/>
      <c r="DI53" s="105"/>
      <c r="DJ53" s="105"/>
      <c r="DK53" s="105"/>
      <c r="DL53" s="105"/>
      <c r="DM53" s="105"/>
      <c r="DN53" s="105"/>
      <c r="DO53" s="105"/>
      <c r="DP53" s="105"/>
      <c r="DQ53" s="105"/>
      <c r="DR53" s="105"/>
      <c r="DS53" s="105"/>
      <c r="DT53" s="105"/>
      <c r="DU53" s="105"/>
      <c r="DV53" s="105"/>
      <c r="DW53" s="105"/>
      <c r="DX53" s="105"/>
      <c r="DY53" s="105"/>
      <c r="DZ53" s="105"/>
      <c r="EA53" s="105"/>
      <c r="EB53" s="105"/>
      <c r="EC53" s="105"/>
      <c r="ED53" s="105"/>
      <c r="EE53" s="105"/>
      <c r="EF53" s="105"/>
      <c r="EG53" s="105"/>
      <c r="EH53" s="105"/>
      <c r="EI53" s="105"/>
      <c r="EJ53" s="105"/>
      <c r="EK53" s="105"/>
      <c r="EL53" s="105"/>
      <c r="EM53" s="105"/>
      <c r="EN53" s="105"/>
      <c r="EO53" s="105"/>
      <c r="EP53" s="105"/>
      <c r="EQ53" s="105"/>
      <c r="ER53" s="105"/>
      <c r="ES53" s="105"/>
      <c r="ET53" s="105"/>
      <c r="EU53" s="105"/>
      <c r="EV53" s="105"/>
      <c r="EW53" s="105"/>
      <c r="EX53" s="105"/>
      <c r="EY53" s="105"/>
      <c r="EZ53" s="105"/>
      <c r="FA53" s="105"/>
      <c r="FB53" s="105"/>
      <c r="FC53" s="105"/>
      <c r="FD53" s="105"/>
      <c r="FE53" s="105"/>
      <c r="FF53" s="105"/>
      <c r="FG53" s="105"/>
      <c r="FH53" s="105"/>
      <c r="FI53" s="105"/>
      <c r="FJ53" s="105"/>
      <c r="FK53" s="105"/>
      <c r="FL53" s="105"/>
      <c r="FM53" s="105"/>
      <c r="FN53" s="105"/>
      <c r="FO53" s="105"/>
      <c r="FP53" s="105"/>
      <c r="FQ53" s="105"/>
      <c r="FR53" s="105"/>
      <c r="FS53" s="105"/>
      <c r="FT53" s="105"/>
      <c r="FU53" s="105"/>
      <c r="FV53" s="105"/>
      <c r="FW53" s="105"/>
      <c r="FX53" s="105"/>
      <c r="FY53" s="105"/>
      <c r="FZ53" s="105"/>
      <c r="GA53" s="105"/>
      <c r="GB53" s="105"/>
      <c r="GC53" s="105"/>
      <c r="GD53" s="105"/>
      <c r="GE53" s="105"/>
      <c r="GF53" s="105"/>
      <c r="GG53" s="105"/>
      <c r="GH53" s="105"/>
      <c r="GI53" s="105"/>
      <c r="GJ53" s="105"/>
      <c r="GK53" s="105"/>
      <c r="GL53" s="105"/>
      <c r="GM53" s="105"/>
      <c r="GN53" s="105"/>
      <c r="GO53" s="105"/>
      <c r="GP53" s="105"/>
      <c r="GQ53" s="105"/>
      <c r="GR53" s="105"/>
      <c r="GS53" s="105"/>
      <c r="GT53" s="105"/>
      <c r="GU53" s="105"/>
      <c r="GV53" s="105"/>
      <c r="GW53" s="105"/>
      <c r="GX53" s="105"/>
      <c r="GY53" s="105"/>
      <c r="GZ53" s="105"/>
      <c r="HA53" s="105"/>
      <c r="HB53" s="105"/>
      <c r="HC53" s="105"/>
      <c r="HD53" s="105"/>
      <c r="HE53" s="105"/>
      <c r="HF53" s="105"/>
      <c r="HG53" s="105"/>
      <c r="HH53" s="105"/>
      <c r="HI53" s="105"/>
      <c r="HJ53" s="105"/>
      <c r="HK53" s="105"/>
      <c r="HL53" s="105"/>
      <c r="HM53" s="105"/>
      <c r="HN53" s="105"/>
      <c r="HO53" s="105"/>
      <c r="HP53" s="105"/>
      <c r="HQ53" s="105"/>
      <c r="HR53" s="105"/>
      <c r="HS53" s="105"/>
      <c r="HT53" s="105"/>
      <c r="HU53" s="105"/>
      <c r="HV53" s="105"/>
      <c r="HW53" s="105"/>
      <c r="HX53" s="105"/>
      <c r="HY53" s="105"/>
      <c r="HZ53" s="105"/>
      <c r="IA53" s="105"/>
      <c r="IB53" s="105"/>
      <c r="IC53" s="105"/>
      <c r="ID53" s="105"/>
      <c r="IE53" s="105"/>
      <c r="IF53" s="105"/>
      <c r="IG53" s="105"/>
      <c r="IH53" s="105"/>
      <c r="II53" s="105"/>
      <c r="IJ53" s="105"/>
      <c r="IK53" s="105"/>
      <c r="IL53" s="105"/>
      <c r="IM53" s="105"/>
      <c r="IN53" s="105"/>
      <c r="IO53" s="105"/>
      <c r="IP53" s="105"/>
      <c r="IQ53" s="105"/>
      <c r="IR53" s="105"/>
      <c r="IS53" s="105"/>
      <c r="IT53" s="105"/>
    </row>
    <row r="54" spans="1:254" hidden="1" x14ac:dyDescent="0.2">
      <c r="L54" s="68">
        <v>127614</v>
      </c>
    </row>
    <row r="55" spans="1:254" hidden="1" x14ac:dyDescent="0.2">
      <c r="L55" s="68">
        <v>130543</v>
      </c>
    </row>
    <row r="56" spans="1:254" hidden="1" x14ac:dyDescent="0.2">
      <c r="L56" s="68">
        <v>133474</v>
      </c>
    </row>
    <row r="57" spans="1:254" hidden="1" x14ac:dyDescent="0.2">
      <c r="L57" s="68">
        <v>136401</v>
      </c>
    </row>
    <row r="58" spans="1:254" hidden="1" x14ac:dyDescent="0.2">
      <c r="L58" s="68">
        <v>139330</v>
      </c>
    </row>
    <row r="59" spans="1:254" hidden="1" x14ac:dyDescent="0.2">
      <c r="L59" s="68">
        <v>142258</v>
      </c>
    </row>
    <row r="60" spans="1:254" hidden="1" x14ac:dyDescent="0.2">
      <c r="L60" s="68">
        <v>145188</v>
      </c>
    </row>
    <row r="61" spans="1:254" hidden="1" x14ac:dyDescent="0.2">
      <c r="L61" s="68">
        <v>148117</v>
      </c>
    </row>
    <row r="62" spans="1:254" hidden="1" x14ac:dyDescent="0.2">
      <c r="L62" s="68">
        <v>151045</v>
      </c>
    </row>
    <row r="63" spans="1:254" hidden="1" x14ac:dyDescent="0.2">
      <c r="L63" s="68">
        <v>153973</v>
      </c>
    </row>
    <row r="64" spans="1:254" hidden="1" x14ac:dyDescent="0.2">
      <c r="L64" s="68">
        <v>156901</v>
      </c>
    </row>
    <row r="65" spans="12:12" hidden="1" x14ac:dyDescent="0.2">
      <c r="L65" s="68">
        <v>159831</v>
      </c>
    </row>
    <row r="66" spans="12:12" hidden="1" x14ac:dyDescent="0.2">
      <c r="L66" s="68">
        <v>162759</v>
      </c>
    </row>
    <row r="67" spans="12:12" hidden="1" x14ac:dyDescent="0.2">
      <c r="L67" s="68">
        <v>165688</v>
      </c>
    </row>
    <row r="68" spans="12:12" hidden="1" x14ac:dyDescent="0.2">
      <c r="L68" s="68">
        <v>168618</v>
      </c>
    </row>
    <row r="69" spans="12:12" hidden="1" x14ac:dyDescent="0.2">
      <c r="L69" s="68">
        <v>171546</v>
      </c>
    </row>
    <row r="70" spans="12:12" hidden="1" x14ac:dyDescent="0.2">
      <c r="L70" s="68">
        <v>174475</v>
      </c>
    </row>
    <row r="71" spans="12:12" hidden="1" x14ac:dyDescent="0.2">
      <c r="L71" s="68">
        <v>177403</v>
      </c>
    </row>
    <row r="72" spans="12:12" hidden="1" x14ac:dyDescent="0.2"/>
    <row r="73" spans="12:12" hidden="1" x14ac:dyDescent="0.2"/>
    <row r="74" spans="12:12" hidden="1" x14ac:dyDescent="0.2"/>
    <row r="75" spans="12:12" hidden="1" x14ac:dyDescent="0.2"/>
    <row r="76" spans="12:12" hidden="1" x14ac:dyDescent="0.2"/>
  </sheetData>
  <sheetProtection algorithmName="SHA-512" hashValue="+j9dwK5OJepr4hX5E0p4IFPlDqEJUnwZZ1K+lPuA1zRbGkE5e3/IsbW3bVHrgV+W585pZZQpYkUn/PcwQBvF0g==" saltValue="iBhaZgSgNdJIFByMP2/0Wg==" spinCount="100000" sheet="1" objects="1" scenarios="1"/>
  <dataConsolidate/>
  <mergeCells count="9">
    <mergeCell ref="E12:F13"/>
    <mergeCell ref="B3:H3"/>
    <mergeCell ref="B4:H4"/>
    <mergeCell ref="B43:I43"/>
    <mergeCell ref="B41:I41"/>
    <mergeCell ref="C12:C13"/>
    <mergeCell ref="B12:B13"/>
    <mergeCell ref="C20:G20"/>
    <mergeCell ref="C39:G39"/>
  </mergeCells>
  <dataValidations xWindow="354" yWindow="218" count="1">
    <dataValidation type="list" allowBlank="1" showInputMessage="1" showErrorMessage="1" sqref="C10:C11 D9:D12">
      <formula1>Scholen</formula1>
    </dataValidation>
  </dataValidations>
  <pageMargins left="0.70866141732283472" right="0.70866141732283472" top="0.74803149606299213" bottom="0.74803149606299213" header="0.31496062992125984" footer="0.31496062992125984"/>
  <pageSetup paperSize="256" scale="63" orientation="portrait" r:id="rId1"/>
  <extLst>
    <ext xmlns:x14="http://schemas.microsoft.com/office/spreadsheetml/2009/9/main" uri="{CCE6A557-97BC-4b89-ADB6-D9C93CAAB3DF}">
      <x14:dataValidations xmlns:xm="http://schemas.microsoft.com/office/excel/2006/main" xWindow="354" yWindow="218" count="1">
        <x14:dataValidation type="list" allowBlank="1" showInputMessage="1" showErrorMessage="1" error="Klik op Annuleren en vervolgens op het pijltje rechts van dit invoervak.">
          <x14:formula1>
            <xm:f>'Tabel 2023 40 weken'!$A$33:$A$101</xm:f>
          </x14:formula1>
          <xm:sqref>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8"/>
  <sheetViews>
    <sheetView topLeftCell="A4" workbookViewId="0">
      <pane ySplit="13" topLeftCell="A17" activePane="bottomLeft" state="frozen"/>
      <selection activeCell="A4" sqref="A4"/>
      <selection pane="bottomLeft" activeCell="A17" sqref="A17"/>
    </sheetView>
  </sheetViews>
  <sheetFormatPr defaultRowHeight="12.75" x14ac:dyDescent="0.2"/>
  <cols>
    <col min="1" max="2" width="12" style="8" customWidth="1"/>
    <col min="3" max="3" width="2.7109375" customWidth="1"/>
    <col min="4" max="4" width="12" style="9" customWidth="1"/>
    <col min="5" max="5" width="2.7109375" customWidth="1"/>
    <col min="6" max="6" width="12" style="10" customWidth="1"/>
    <col min="7" max="7" width="2.7109375" customWidth="1"/>
    <col min="8" max="8" width="12" style="10" customWidth="1"/>
    <col min="9" max="9" width="2.7109375" customWidth="1"/>
    <col min="10" max="10" width="12" style="9" customWidth="1"/>
    <col min="11" max="11" width="2.7109375" customWidth="1"/>
    <col min="12" max="12" width="12" customWidth="1"/>
    <col min="13" max="13" width="2.7109375" customWidth="1"/>
    <col min="14" max="14" width="12" customWidth="1"/>
  </cols>
  <sheetData>
    <row r="1" spans="1:2" s="1" customFormat="1" ht="19.5" x14ac:dyDescent="0.25">
      <c r="A1" s="4" t="s">
        <v>54</v>
      </c>
    </row>
    <row r="2" spans="1:2" s="1" customFormat="1" x14ac:dyDescent="0.2">
      <c r="A2" s="1" t="s">
        <v>50</v>
      </c>
    </row>
    <row r="3" spans="1:2" s="1" customFormat="1" x14ac:dyDescent="0.2"/>
    <row r="4" spans="1:2" s="1" customFormat="1" x14ac:dyDescent="0.2"/>
    <row r="5" spans="1:2" s="1" customFormat="1" ht="14.25" x14ac:dyDescent="0.2">
      <c r="A5" s="5" t="s">
        <v>1</v>
      </c>
    </row>
    <row r="6" spans="1:2" s="1" customFormat="1" x14ac:dyDescent="0.2"/>
    <row r="7" spans="1:2" s="1" customFormat="1" ht="15" x14ac:dyDescent="0.2">
      <c r="A7" s="6" t="s">
        <v>2</v>
      </c>
      <c r="B7" s="1" t="s">
        <v>3</v>
      </c>
    </row>
    <row r="8" spans="1:2" s="1" customFormat="1" ht="15" x14ac:dyDescent="0.2">
      <c r="A8" s="6" t="s">
        <v>4</v>
      </c>
      <c r="B8" s="1" t="s">
        <v>5</v>
      </c>
    </row>
    <row r="9" spans="1:2" s="1" customFormat="1" ht="15" x14ac:dyDescent="0.2">
      <c r="A9" s="7"/>
      <c r="B9" s="1" t="s">
        <v>6</v>
      </c>
    </row>
    <row r="10" spans="1:2" s="1" customFormat="1" ht="15" x14ac:dyDescent="0.2">
      <c r="A10" s="7"/>
      <c r="B10" s="2" t="s">
        <v>7</v>
      </c>
    </row>
    <row r="11" spans="1:2" s="1" customFormat="1" ht="15" x14ac:dyDescent="0.2">
      <c r="A11" s="7"/>
      <c r="B11" s="2" t="s">
        <v>66</v>
      </c>
    </row>
    <row r="12" spans="1:2" s="1" customFormat="1" ht="15" x14ac:dyDescent="0.2">
      <c r="A12" s="6" t="s">
        <v>8</v>
      </c>
      <c r="B12" s="1" t="s">
        <v>9</v>
      </c>
    </row>
    <row r="13" spans="1:2" s="1" customFormat="1" x14ac:dyDescent="0.2">
      <c r="B13" s="1" t="s">
        <v>6</v>
      </c>
    </row>
    <row r="14" spans="1:2" s="1" customFormat="1" x14ac:dyDescent="0.2">
      <c r="B14" s="2" t="s">
        <v>7</v>
      </c>
    </row>
    <row r="15" spans="1:2" s="1" customFormat="1" x14ac:dyDescent="0.2">
      <c r="B15" s="2" t="s">
        <v>66</v>
      </c>
    </row>
    <row r="16" spans="1:2" s="1" customFormat="1" x14ac:dyDescent="0.2">
      <c r="B16" s="2"/>
    </row>
    <row r="17" spans="1:14" s="1" customFormat="1" x14ac:dyDescent="0.2">
      <c r="B17" s="2"/>
    </row>
    <row r="18" spans="1:14" x14ac:dyDescent="0.2">
      <c r="F18" s="10" t="s">
        <v>10</v>
      </c>
      <c r="J18" s="11"/>
    </row>
    <row r="19" spans="1:14" x14ac:dyDescent="0.2">
      <c r="A19" s="10" t="s">
        <v>11</v>
      </c>
      <c r="D19" s="58">
        <v>8.9700000000000006</v>
      </c>
      <c r="F19" s="12">
        <f>IF(F28-D19&gt;0,F28-D19,0)</f>
        <v>0.86999999999999922</v>
      </c>
      <c r="L19" s="13"/>
      <c r="N19" s="10"/>
    </row>
    <row r="20" spans="1:14" x14ac:dyDescent="0.2">
      <c r="A20" s="10" t="s">
        <v>12</v>
      </c>
      <c r="D20" s="58">
        <v>7.72</v>
      </c>
      <c r="F20" s="12">
        <f>IF(H28-D20&gt;0,H28-D20,0)</f>
        <v>0.88999999999999968</v>
      </c>
      <c r="N20" s="10"/>
    </row>
    <row r="21" spans="1:14" x14ac:dyDescent="0.2">
      <c r="A21" s="10"/>
      <c r="D21" s="10"/>
      <c r="N21" s="10"/>
    </row>
    <row r="22" spans="1:14" x14ac:dyDescent="0.2">
      <c r="A22" s="10"/>
      <c r="D22" s="10"/>
      <c r="N22" s="10"/>
    </row>
    <row r="23" spans="1:14" x14ac:dyDescent="0.2">
      <c r="A23" s="10"/>
      <c r="D23" s="10"/>
      <c r="G23" s="10"/>
      <c r="N23" s="10"/>
    </row>
    <row r="24" spans="1:14" ht="15" x14ac:dyDescent="0.2">
      <c r="A24" s="137" t="s">
        <v>13</v>
      </c>
      <c r="B24" s="137"/>
      <c r="D24" s="138" t="s">
        <v>14</v>
      </c>
      <c r="E24" s="138"/>
      <c r="F24" s="138"/>
      <c r="G24" s="138"/>
      <c r="H24" s="138"/>
      <c r="I24" s="14"/>
      <c r="J24" s="139" t="s">
        <v>15</v>
      </c>
      <c r="K24" s="139"/>
      <c r="L24" s="139"/>
      <c r="M24" s="139"/>
      <c r="N24" s="139"/>
    </row>
    <row r="25" spans="1:14" x14ac:dyDescent="0.2">
      <c r="A25" s="15" t="s">
        <v>16</v>
      </c>
      <c r="B25" s="15"/>
      <c r="D25" s="16" t="s">
        <v>17</v>
      </c>
      <c r="E25" s="17"/>
      <c r="F25" s="18"/>
      <c r="G25" s="17"/>
      <c r="H25" s="18"/>
      <c r="J25" s="19" t="s">
        <v>17</v>
      </c>
      <c r="K25" s="20"/>
      <c r="L25" s="20"/>
      <c r="M25" s="20"/>
      <c r="N25" s="20"/>
    </row>
    <row r="26" spans="1:14" x14ac:dyDescent="0.2">
      <c r="A26" s="15" t="s">
        <v>18</v>
      </c>
      <c r="B26" s="15"/>
      <c r="D26" s="16" t="s">
        <v>19</v>
      </c>
      <c r="E26" s="17"/>
      <c r="F26" s="21" t="s">
        <v>20</v>
      </c>
      <c r="G26" s="22"/>
      <c r="H26" s="21" t="s">
        <v>21</v>
      </c>
      <c r="J26" s="19" t="s">
        <v>19</v>
      </c>
      <c r="K26" s="20"/>
      <c r="L26" s="23" t="s">
        <v>22</v>
      </c>
      <c r="M26" s="20"/>
      <c r="N26" s="23" t="s">
        <v>23</v>
      </c>
    </row>
    <row r="27" spans="1:14" x14ac:dyDescent="0.2">
      <c r="A27" s="15"/>
      <c r="B27" s="15"/>
      <c r="D27" s="24"/>
      <c r="E27" s="17"/>
      <c r="F27" s="25" t="s">
        <v>24</v>
      </c>
      <c r="G27" s="26"/>
      <c r="H27" s="25" t="s">
        <v>25</v>
      </c>
      <c r="J27" s="27"/>
      <c r="K27" s="20"/>
      <c r="L27" s="28" t="s">
        <v>24</v>
      </c>
      <c r="M27" s="29"/>
      <c r="N27" s="28" t="s">
        <v>25</v>
      </c>
    </row>
    <row r="28" spans="1:14" x14ac:dyDescent="0.2">
      <c r="A28" s="15"/>
      <c r="B28" s="15"/>
      <c r="D28" s="24"/>
      <c r="E28" s="17"/>
      <c r="F28" s="58">
        <v>9.84</v>
      </c>
      <c r="G28" s="26"/>
      <c r="H28" s="58">
        <v>8.61</v>
      </c>
      <c r="J28" s="27"/>
      <c r="K28" s="20"/>
      <c r="L28" s="30">
        <f>F28</f>
        <v>9.84</v>
      </c>
      <c r="M28" s="20"/>
      <c r="N28" s="30">
        <f>H28</f>
        <v>8.61</v>
      </c>
    </row>
    <row r="29" spans="1:14" ht="13.5" thickBot="1" x14ac:dyDescent="0.25">
      <c r="A29" s="15"/>
      <c r="B29" s="15"/>
      <c r="D29" s="24"/>
      <c r="E29" s="17"/>
      <c r="F29" s="18"/>
      <c r="G29" s="17"/>
      <c r="H29" s="18"/>
      <c r="J29" s="27"/>
      <c r="K29" s="20"/>
      <c r="L29" s="20"/>
      <c r="M29" s="20"/>
      <c r="N29" s="20"/>
    </row>
    <row r="30" spans="1:14" x14ac:dyDescent="0.2">
      <c r="A30" s="31" t="s">
        <v>26</v>
      </c>
      <c r="B30" s="31" t="s">
        <v>27</v>
      </c>
      <c r="C30" s="1"/>
      <c r="D30" s="32" t="s">
        <v>28</v>
      </c>
      <c r="E30" s="33"/>
      <c r="F30" s="34" t="s">
        <v>29</v>
      </c>
      <c r="G30" s="33"/>
      <c r="H30" s="34" t="s">
        <v>29</v>
      </c>
      <c r="J30" s="35" t="s">
        <v>30</v>
      </c>
      <c r="K30" s="20"/>
      <c r="L30" s="36" t="s">
        <v>29</v>
      </c>
      <c r="M30" s="20"/>
      <c r="N30" s="36" t="s">
        <v>29</v>
      </c>
    </row>
    <row r="31" spans="1:14" ht="13.5" thickBot="1" x14ac:dyDescent="0.25">
      <c r="A31" s="37"/>
      <c r="B31" s="37"/>
      <c r="C31" s="1"/>
      <c r="D31" s="38" t="s">
        <v>31</v>
      </c>
      <c r="E31" s="33"/>
      <c r="F31" s="39" t="s">
        <v>32</v>
      </c>
      <c r="G31" s="33"/>
      <c r="H31" s="39" t="s">
        <v>32</v>
      </c>
      <c r="J31" s="40" t="s">
        <v>33</v>
      </c>
      <c r="K31" s="20"/>
      <c r="L31" s="41" t="s">
        <v>32</v>
      </c>
      <c r="M31" s="20"/>
      <c r="N31" s="41" t="s">
        <v>32</v>
      </c>
    </row>
    <row r="32" spans="1:14" x14ac:dyDescent="0.2">
      <c r="A32" s="15"/>
      <c r="B32" s="15"/>
      <c r="D32" s="24"/>
      <c r="E32" s="17"/>
      <c r="F32" s="18"/>
      <c r="G32" s="17"/>
      <c r="H32" s="18"/>
      <c r="J32" s="27"/>
      <c r="K32" s="20"/>
      <c r="L32" s="20"/>
      <c r="M32" s="20"/>
      <c r="N32" s="20"/>
    </row>
    <row r="33" spans="1:24" x14ac:dyDescent="0.2">
      <c r="A33" s="120" t="s">
        <v>55</v>
      </c>
      <c r="B33" s="121">
        <v>21278</v>
      </c>
      <c r="C33" s="1"/>
      <c r="D33" s="122">
        <v>0.96</v>
      </c>
      <c r="E33" s="56"/>
      <c r="F33" s="43">
        <f>IF($D$19&gt;=$F$28,($F$28*(100%-D33))+($F$19),$D$19*(100%-D33)+$F$19)</f>
        <v>1.2287999999999997</v>
      </c>
      <c r="G33" s="42"/>
      <c r="H33" s="43">
        <f>IF($D$20&gt;=$H$28,($H$28*(100%-D33))+($F$20),$D$20*(100%-D33)+($F$20))</f>
        <v>1.1987999999999999</v>
      </c>
      <c r="I33" s="1"/>
      <c r="J33" s="122">
        <v>0.96</v>
      </c>
      <c r="K33" s="57"/>
      <c r="L33" s="45">
        <f>IF($D$19&gt;=$F$28,($F$28*(100%-J33))+($F$19),$D$19*(100%-J33)+$F$19)</f>
        <v>1.2287999999999997</v>
      </c>
      <c r="M33" s="44"/>
      <c r="N33" s="45">
        <f>IF($D$20&gt;=$H$28,($H$28*(100%-J33))+($F$20),$D$20*(100%-J33)+($F$20))</f>
        <v>1.1987999999999999</v>
      </c>
      <c r="P33" s="3"/>
      <c r="R33" s="123">
        <f>+($D$19*(1-D33))+$F$19</f>
        <v>1.2287999999999997</v>
      </c>
      <c r="S33" s="123">
        <f>+(+$D$19*(1-J33))+$F$19</f>
        <v>1.2287999999999997</v>
      </c>
      <c r="V33" s="126"/>
      <c r="W33" s="127"/>
      <c r="X33" s="127"/>
    </row>
    <row r="34" spans="1:24" x14ac:dyDescent="0.2">
      <c r="A34" s="121">
        <v>21279</v>
      </c>
      <c r="B34" s="121">
        <v>22695</v>
      </c>
      <c r="C34" s="1"/>
      <c r="D34" s="122">
        <v>0.96</v>
      </c>
      <c r="E34" s="56"/>
      <c r="F34" s="43">
        <f t="shared" ref="F34:F97" si="0">IF($D$19&gt;=$F$28,($F$28*(100%-D34))+($F$19),$D$19*(100%-D34)+$F$19)</f>
        <v>1.2287999999999997</v>
      </c>
      <c r="G34" s="42"/>
      <c r="H34" s="43">
        <f t="shared" ref="H34:H97" si="1">IF($D$20&gt;=$H$28,($H$28*(100%-D34))+($F$20),$D$20*(100%-D34)+($F$20))</f>
        <v>1.1987999999999999</v>
      </c>
      <c r="I34" s="1"/>
      <c r="J34" s="122">
        <v>0.96</v>
      </c>
      <c r="K34" s="57"/>
      <c r="L34" s="45">
        <f t="shared" ref="L34:L97" si="2">IF($D$19&gt;=$F$28,($F$28*(100%-J34))+($F$19),$D$19*(100%-J34)+$F$19)</f>
        <v>1.2287999999999997</v>
      </c>
      <c r="M34" s="44"/>
      <c r="N34" s="45">
        <f t="shared" ref="N34:N97" si="3">IF($D$20&gt;=$H$28,($H$28*(100%-J34))+($F$20),$D$20*(100%-J34)+($F$20))</f>
        <v>1.1987999999999999</v>
      </c>
      <c r="U34" s="126"/>
      <c r="V34" s="126"/>
      <c r="W34" s="127"/>
      <c r="X34" s="127"/>
    </row>
    <row r="35" spans="1:24" x14ac:dyDescent="0.2">
      <c r="A35" s="121">
        <v>22696</v>
      </c>
      <c r="B35" s="121">
        <v>24110</v>
      </c>
      <c r="C35" s="1"/>
      <c r="D35" s="122">
        <v>0.96</v>
      </c>
      <c r="E35" s="56"/>
      <c r="F35" s="43">
        <f t="shared" si="0"/>
        <v>1.2287999999999997</v>
      </c>
      <c r="G35" s="42"/>
      <c r="H35" s="43">
        <f t="shared" si="1"/>
        <v>1.1987999999999999</v>
      </c>
      <c r="I35" s="1"/>
      <c r="J35" s="122">
        <v>0.96</v>
      </c>
      <c r="K35" s="57"/>
      <c r="L35" s="45">
        <f t="shared" si="2"/>
        <v>1.2287999999999997</v>
      </c>
      <c r="M35" s="44"/>
      <c r="N35" s="45">
        <f t="shared" si="3"/>
        <v>1.1987999999999999</v>
      </c>
      <c r="R35" s="46"/>
      <c r="U35" s="126"/>
      <c r="V35" s="126"/>
      <c r="W35" s="127"/>
      <c r="X35" s="127"/>
    </row>
    <row r="36" spans="1:24" x14ac:dyDescent="0.2">
      <c r="A36" s="121">
        <v>24111</v>
      </c>
      <c r="B36" s="121">
        <v>25528</v>
      </c>
      <c r="C36" s="1"/>
      <c r="D36" s="122">
        <v>0.96</v>
      </c>
      <c r="E36" s="56"/>
      <c r="F36" s="43">
        <f t="shared" si="0"/>
        <v>1.2287999999999997</v>
      </c>
      <c r="G36" s="42"/>
      <c r="H36" s="43">
        <f t="shared" si="1"/>
        <v>1.1987999999999999</v>
      </c>
      <c r="I36" s="1"/>
      <c r="J36" s="122">
        <v>0.96</v>
      </c>
      <c r="K36" s="57"/>
      <c r="L36" s="45">
        <f t="shared" si="2"/>
        <v>1.2287999999999997</v>
      </c>
      <c r="M36" s="44"/>
      <c r="N36" s="45">
        <f t="shared" si="3"/>
        <v>1.1987999999999999</v>
      </c>
      <c r="U36" s="126"/>
      <c r="V36" s="126"/>
      <c r="W36" s="127"/>
      <c r="X36" s="127"/>
    </row>
    <row r="37" spans="1:24" x14ac:dyDescent="0.2">
      <c r="A37" s="121">
        <v>25529</v>
      </c>
      <c r="B37" s="121">
        <v>26944</v>
      </c>
      <c r="C37" s="1"/>
      <c r="D37" s="122">
        <v>0.96</v>
      </c>
      <c r="E37" s="56"/>
      <c r="F37" s="43">
        <f t="shared" si="0"/>
        <v>1.2287999999999997</v>
      </c>
      <c r="G37" s="42"/>
      <c r="H37" s="43">
        <f t="shared" si="1"/>
        <v>1.1987999999999999</v>
      </c>
      <c r="I37" s="1"/>
      <c r="J37" s="122">
        <v>0.96</v>
      </c>
      <c r="K37" s="57"/>
      <c r="L37" s="45">
        <f t="shared" si="2"/>
        <v>1.2287999999999997</v>
      </c>
      <c r="M37" s="44"/>
      <c r="N37" s="45">
        <f t="shared" si="3"/>
        <v>1.1987999999999999</v>
      </c>
      <c r="U37" s="126"/>
      <c r="V37" s="126"/>
      <c r="W37" s="127"/>
      <c r="X37" s="127"/>
    </row>
    <row r="38" spans="1:24" x14ac:dyDescent="0.2">
      <c r="A38" s="121">
        <v>26945</v>
      </c>
      <c r="B38" s="121">
        <v>28362</v>
      </c>
      <c r="C38" s="1"/>
      <c r="D38" s="122">
        <v>0.95499999999999996</v>
      </c>
      <c r="E38" s="56"/>
      <c r="F38" s="43">
        <f t="shared" si="0"/>
        <v>1.2736499999999995</v>
      </c>
      <c r="G38" s="42"/>
      <c r="H38" s="43">
        <f t="shared" si="1"/>
        <v>1.2374000000000001</v>
      </c>
      <c r="I38" s="1"/>
      <c r="J38" s="122">
        <v>0.95599999999999996</v>
      </c>
      <c r="K38" s="57"/>
      <c r="L38" s="45">
        <f t="shared" si="2"/>
        <v>1.2646799999999996</v>
      </c>
      <c r="M38" s="44"/>
      <c r="N38" s="45">
        <f t="shared" si="3"/>
        <v>1.2296800000000001</v>
      </c>
      <c r="U38" s="126"/>
      <c r="V38" s="126"/>
      <c r="W38" s="127"/>
      <c r="X38" s="127"/>
    </row>
    <row r="39" spans="1:24" x14ac:dyDescent="0.2">
      <c r="A39" s="121">
        <v>28363</v>
      </c>
      <c r="B39" s="121">
        <v>29778</v>
      </c>
      <c r="C39" s="1"/>
      <c r="D39" s="122">
        <v>0.94399999999999995</v>
      </c>
      <c r="E39" s="56"/>
      <c r="F39" s="43">
        <f t="shared" si="0"/>
        <v>1.3723199999999998</v>
      </c>
      <c r="G39" s="42"/>
      <c r="H39" s="43">
        <f t="shared" si="1"/>
        <v>1.3223199999999999</v>
      </c>
      <c r="I39" s="1"/>
      <c r="J39" s="122">
        <v>0.95399999999999996</v>
      </c>
      <c r="K39" s="57"/>
      <c r="L39" s="45">
        <f t="shared" si="2"/>
        <v>1.2826199999999996</v>
      </c>
      <c r="M39" s="44"/>
      <c r="N39" s="45">
        <f t="shared" si="3"/>
        <v>1.24512</v>
      </c>
      <c r="U39" s="126"/>
      <c r="V39" s="126"/>
      <c r="W39" s="127"/>
      <c r="X39" s="127"/>
    </row>
    <row r="40" spans="1:24" x14ac:dyDescent="0.2">
      <c r="A40" s="121">
        <v>29779</v>
      </c>
      <c r="B40" s="121">
        <v>31191</v>
      </c>
      <c r="C40" s="1"/>
      <c r="D40" s="122">
        <v>0.93400000000000005</v>
      </c>
      <c r="E40" s="56"/>
      <c r="F40" s="43">
        <f t="shared" si="0"/>
        <v>1.4620199999999988</v>
      </c>
      <c r="G40" s="42"/>
      <c r="H40" s="43">
        <f t="shared" si="1"/>
        <v>1.3995199999999992</v>
      </c>
      <c r="I40" s="1"/>
      <c r="J40" s="122">
        <v>0.95199999999999996</v>
      </c>
      <c r="K40" s="57"/>
      <c r="L40" s="45">
        <f t="shared" si="2"/>
        <v>1.3005599999999995</v>
      </c>
      <c r="M40" s="44"/>
      <c r="N40" s="45">
        <f t="shared" si="3"/>
        <v>1.2605599999999999</v>
      </c>
      <c r="U40" s="126"/>
      <c r="V40" s="126"/>
      <c r="W40" s="127"/>
      <c r="X40" s="127"/>
    </row>
    <row r="41" spans="1:24" x14ac:dyDescent="0.2">
      <c r="A41" s="121">
        <v>31192</v>
      </c>
      <c r="B41" s="121">
        <v>32715</v>
      </c>
      <c r="C41" s="1"/>
      <c r="D41" s="122">
        <v>0.92500000000000004</v>
      </c>
      <c r="E41" s="56"/>
      <c r="F41" s="43">
        <f t="shared" si="0"/>
        <v>1.542749999999999</v>
      </c>
      <c r="G41" s="42"/>
      <c r="H41" s="43">
        <f t="shared" si="1"/>
        <v>1.4689999999999994</v>
      </c>
      <c r="I41" s="1"/>
      <c r="J41" s="122">
        <v>0.95</v>
      </c>
      <c r="K41" s="57"/>
      <c r="L41" s="45">
        <f t="shared" si="2"/>
        <v>1.3184999999999998</v>
      </c>
      <c r="M41" s="44"/>
      <c r="N41" s="45">
        <f t="shared" si="3"/>
        <v>1.276</v>
      </c>
      <c r="U41" s="126"/>
      <c r="V41" s="126"/>
      <c r="W41" s="127"/>
      <c r="X41" s="127"/>
    </row>
    <row r="42" spans="1:24" x14ac:dyDescent="0.2">
      <c r="A42" s="121">
        <v>32716</v>
      </c>
      <c r="B42" s="121">
        <v>34236</v>
      </c>
      <c r="C42" s="1"/>
      <c r="D42" s="122">
        <v>0.91900000000000004</v>
      </c>
      <c r="E42" s="56"/>
      <c r="F42" s="43">
        <f t="shared" si="0"/>
        <v>1.5965699999999989</v>
      </c>
      <c r="G42" s="42"/>
      <c r="H42" s="43">
        <f t="shared" si="1"/>
        <v>1.5153199999999993</v>
      </c>
      <c r="I42" s="1"/>
      <c r="J42" s="122">
        <v>0.94899999999999995</v>
      </c>
      <c r="K42" s="57"/>
      <c r="L42" s="45">
        <f t="shared" si="2"/>
        <v>1.3274699999999997</v>
      </c>
      <c r="M42" s="44"/>
      <c r="N42" s="45">
        <f t="shared" si="3"/>
        <v>1.28372</v>
      </c>
      <c r="U42" s="126"/>
      <c r="V42" s="126"/>
      <c r="W42" s="127"/>
      <c r="X42" s="127"/>
    </row>
    <row r="43" spans="1:24" x14ac:dyDescent="0.2">
      <c r="A43" s="121">
        <v>34237</v>
      </c>
      <c r="B43" s="121">
        <v>35762</v>
      </c>
      <c r="C43" s="1"/>
      <c r="D43" s="122">
        <v>0.90900000000000003</v>
      </c>
      <c r="E43" s="56"/>
      <c r="F43" s="43">
        <f t="shared" si="0"/>
        <v>1.686269999999999</v>
      </c>
      <c r="G43" s="42"/>
      <c r="H43" s="43">
        <f t="shared" si="1"/>
        <v>1.5925199999999995</v>
      </c>
      <c r="I43" s="1"/>
      <c r="J43" s="122">
        <v>0.94699999999999995</v>
      </c>
      <c r="K43" s="57"/>
      <c r="L43" s="45">
        <f t="shared" si="2"/>
        <v>1.3454099999999998</v>
      </c>
      <c r="M43" s="44"/>
      <c r="N43" s="45">
        <f t="shared" si="3"/>
        <v>1.2991600000000001</v>
      </c>
      <c r="U43" s="126"/>
      <c r="V43" s="126"/>
      <c r="W43" s="127"/>
      <c r="X43" s="127"/>
    </row>
    <row r="44" spans="1:24" x14ac:dyDescent="0.2">
      <c r="A44" s="121">
        <v>35763</v>
      </c>
      <c r="B44" s="121">
        <v>37283</v>
      </c>
      <c r="C44" s="1"/>
      <c r="D44" s="122">
        <v>0.90400000000000003</v>
      </c>
      <c r="E44" s="56"/>
      <c r="F44" s="43">
        <f t="shared" si="0"/>
        <v>1.7311199999999991</v>
      </c>
      <c r="G44" s="42"/>
      <c r="H44" s="43">
        <f t="shared" si="1"/>
        <v>1.6311199999999995</v>
      </c>
      <c r="I44" s="1"/>
      <c r="J44" s="122">
        <v>0.94499999999999995</v>
      </c>
      <c r="K44" s="57"/>
      <c r="L44" s="45">
        <f t="shared" si="2"/>
        <v>1.3633499999999996</v>
      </c>
      <c r="M44" s="44"/>
      <c r="N44" s="45">
        <f t="shared" si="3"/>
        <v>1.3146</v>
      </c>
      <c r="U44" s="126"/>
      <c r="V44" s="126"/>
      <c r="W44" s="127"/>
      <c r="X44" s="127"/>
    </row>
    <row r="45" spans="1:24" x14ac:dyDescent="0.2">
      <c r="A45" s="121">
        <v>37284</v>
      </c>
      <c r="B45" s="121">
        <v>38811</v>
      </c>
      <c r="C45" s="1"/>
      <c r="D45" s="122">
        <v>0.89500000000000002</v>
      </c>
      <c r="E45" s="56"/>
      <c r="F45" s="43">
        <f t="shared" si="0"/>
        <v>1.8118499999999991</v>
      </c>
      <c r="G45" s="42"/>
      <c r="H45" s="43">
        <f t="shared" si="1"/>
        <v>1.7005999999999997</v>
      </c>
      <c r="I45" s="1"/>
      <c r="J45" s="122">
        <v>0.94499999999999995</v>
      </c>
      <c r="K45" s="57"/>
      <c r="L45" s="45">
        <f t="shared" si="2"/>
        <v>1.3633499999999996</v>
      </c>
      <c r="M45" s="44"/>
      <c r="N45" s="45">
        <f t="shared" si="3"/>
        <v>1.3146</v>
      </c>
      <c r="U45" s="126"/>
      <c r="V45" s="126"/>
      <c r="W45" s="127"/>
      <c r="X45" s="127"/>
    </row>
    <row r="46" spans="1:24" x14ac:dyDescent="0.2">
      <c r="A46" s="121">
        <v>38812</v>
      </c>
      <c r="B46" s="121">
        <v>40334</v>
      </c>
      <c r="C46" s="1"/>
      <c r="D46" s="122">
        <v>0.88700000000000001</v>
      </c>
      <c r="E46" s="56"/>
      <c r="F46" s="43">
        <f t="shared" si="0"/>
        <v>1.8836099999999991</v>
      </c>
      <c r="G46" s="42"/>
      <c r="H46" s="43">
        <f t="shared" si="1"/>
        <v>1.7623599999999997</v>
      </c>
      <c r="I46" s="1"/>
      <c r="J46" s="122">
        <v>0.94499999999999995</v>
      </c>
      <c r="K46" s="57"/>
      <c r="L46" s="45">
        <f t="shared" si="2"/>
        <v>1.3633499999999996</v>
      </c>
      <c r="M46" s="44"/>
      <c r="N46" s="45">
        <f t="shared" si="3"/>
        <v>1.3146</v>
      </c>
      <c r="U46" s="126"/>
      <c r="V46" s="126"/>
      <c r="W46" s="127"/>
      <c r="X46" s="127"/>
    </row>
    <row r="47" spans="1:24" x14ac:dyDescent="0.2">
      <c r="A47" s="121">
        <v>40335</v>
      </c>
      <c r="B47" s="121">
        <v>41894</v>
      </c>
      <c r="C47" s="1"/>
      <c r="D47" s="122">
        <v>0.88100000000000001</v>
      </c>
      <c r="E47" s="56"/>
      <c r="F47" s="43">
        <f t="shared" si="0"/>
        <v>1.9374299999999993</v>
      </c>
      <c r="G47" s="42"/>
      <c r="H47" s="43">
        <f t="shared" si="1"/>
        <v>1.8086799999999996</v>
      </c>
      <c r="I47" s="1"/>
      <c r="J47" s="122">
        <v>0.94499999999999995</v>
      </c>
      <c r="K47" s="57"/>
      <c r="L47" s="45">
        <f t="shared" si="2"/>
        <v>1.3633499999999996</v>
      </c>
      <c r="M47" s="44"/>
      <c r="N47" s="45">
        <f t="shared" si="3"/>
        <v>1.3146</v>
      </c>
      <c r="U47" s="126"/>
      <c r="V47" s="126"/>
      <c r="W47" s="127"/>
      <c r="X47" s="127"/>
    </row>
    <row r="48" spans="1:24" x14ac:dyDescent="0.2">
      <c r="A48" s="121">
        <v>41895</v>
      </c>
      <c r="B48" s="121">
        <v>43456</v>
      </c>
      <c r="C48" s="1"/>
      <c r="D48" s="122">
        <v>0.873</v>
      </c>
      <c r="E48" s="56"/>
      <c r="F48" s="43">
        <f t="shared" si="0"/>
        <v>2.0091899999999994</v>
      </c>
      <c r="G48" s="42"/>
      <c r="H48" s="43">
        <f t="shared" si="1"/>
        <v>1.8704399999999997</v>
      </c>
      <c r="I48" s="1"/>
      <c r="J48" s="122">
        <v>0.94499999999999995</v>
      </c>
      <c r="K48" s="57"/>
      <c r="L48" s="45">
        <f t="shared" si="2"/>
        <v>1.3633499999999996</v>
      </c>
      <c r="M48" s="44"/>
      <c r="N48" s="45">
        <f t="shared" si="3"/>
        <v>1.3146</v>
      </c>
      <c r="U48" s="126"/>
      <c r="V48" s="126"/>
      <c r="W48" s="127"/>
      <c r="X48" s="127"/>
    </row>
    <row r="49" spans="1:24" x14ac:dyDescent="0.2">
      <c r="A49" s="121">
        <v>43457</v>
      </c>
      <c r="B49" s="121">
        <v>45018</v>
      </c>
      <c r="C49" s="1"/>
      <c r="D49" s="122">
        <v>0.86599999999999999</v>
      </c>
      <c r="E49" s="56"/>
      <c r="F49" s="43">
        <f t="shared" si="0"/>
        <v>2.071979999999999</v>
      </c>
      <c r="G49" s="42"/>
      <c r="H49" s="43">
        <f t="shared" si="1"/>
        <v>1.9244799999999997</v>
      </c>
      <c r="I49" s="1"/>
      <c r="J49" s="122">
        <v>0.94499999999999995</v>
      </c>
      <c r="K49" s="57"/>
      <c r="L49" s="45">
        <f t="shared" si="2"/>
        <v>1.3633499999999996</v>
      </c>
      <c r="M49" s="44"/>
      <c r="N49" s="45">
        <f t="shared" si="3"/>
        <v>1.3146</v>
      </c>
      <c r="U49" s="126"/>
      <c r="V49" s="126"/>
      <c r="W49" s="127"/>
      <c r="X49" s="127"/>
    </row>
    <row r="50" spans="1:24" x14ac:dyDescent="0.2">
      <c r="A50" s="121">
        <v>45019</v>
      </c>
      <c r="B50" s="121">
        <v>46580</v>
      </c>
      <c r="C50" s="1"/>
      <c r="D50" s="122">
        <v>0.85899999999999999</v>
      </c>
      <c r="E50" s="56"/>
      <c r="F50" s="43">
        <f t="shared" si="0"/>
        <v>2.1347699999999996</v>
      </c>
      <c r="G50" s="42"/>
      <c r="H50" s="43">
        <f t="shared" si="1"/>
        <v>1.9785199999999998</v>
      </c>
      <c r="I50" s="1"/>
      <c r="J50" s="122">
        <v>0.94499999999999995</v>
      </c>
      <c r="K50" s="57"/>
      <c r="L50" s="45">
        <f t="shared" si="2"/>
        <v>1.3633499999999996</v>
      </c>
      <c r="M50" s="44"/>
      <c r="N50" s="45">
        <f t="shared" si="3"/>
        <v>1.3146</v>
      </c>
      <c r="U50" s="126"/>
      <c r="V50" s="126"/>
      <c r="W50" s="127"/>
      <c r="X50" s="127"/>
    </row>
    <row r="51" spans="1:24" x14ac:dyDescent="0.2">
      <c r="A51" s="121">
        <v>46581</v>
      </c>
      <c r="B51" s="121">
        <v>48145</v>
      </c>
      <c r="C51" s="1"/>
      <c r="D51" s="122">
        <v>0.85</v>
      </c>
      <c r="E51" s="56"/>
      <c r="F51" s="43">
        <f t="shared" si="0"/>
        <v>2.2154999999999996</v>
      </c>
      <c r="G51" s="42"/>
      <c r="H51" s="43">
        <f t="shared" si="1"/>
        <v>2.048</v>
      </c>
      <c r="I51" s="1"/>
      <c r="J51" s="122">
        <v>0.94499999999999995</v>
      </c>
      <c r="K51" s="57"/>
      <c r="L51" s="45">
        <f t="shared" si="2"/>
        <v>1.3633499999999996</v>
      </c>
      <c r="M51" s="44"/>
      <c r="N51" s="45">
        <f t="shared" si="3"/>
        <v>1.3146</v>
      </c>
      <c r="U51" s="126"/>
      <c r="V51" s="126"/>
      <c r="W51" s="127"/>
      <c r="X51" s="127"/>
    </row>
    <row r="52" spans="1:24" x14ac:dyDescent="0.2">
      <c r="A52" s="121">
        <v>48146</v>
      </c>
      <c r="B52" s="121">
        <v>49706</v>
      </c>
      <c r="C52" s="1"/>
      <c r="D52" s="122">
        <v>0.84499999999999997</v>
      </c>
      <c r="E52" s="56"/>
      <c r="F52" s="43">
        <f t="shared" si="0"/>
        <v>2.2603499999999999</v>
      </c>
      <c r="G52" s="42"/>
      <c r="H52" s="43">
        <f t="shared" si="1"/>
        <v>2.0865999999999998</v>
      </c>
      <c r="I52" s="1"/>
      <c r="J52" s="122">
        <v>0.94499999999999995</v>
      </c>
      <c r="K52" s="57"/>
      <c r="L52" s="45">
        <f t="shared" si="2"/>
        <v>1.3633499999999996</v>
      </c>
      <c r="M52" s="44"/>
      <c r="N52" s="45">
        <f t="shared" si="3"/>
        <v>1.3146</v>
      </c>
      <c r="U52" s="126"/>
      <c r="V52" s="126"/>
      <c r="W52" s="127"/>
      <c r="X52" s="127"/>
    </row>
    <row r="53" spans="1:24" x14ac:dyDescent="0.2">
      <c r="A53" s="121">
        <v>49707</v>
      </c>
      <c r="B53" s="121">
        <v>51267</v>
      </c>
      <c r="C53" s="1"/>
      <c r="D53" s="122">
        <v>0.83699999999999997</v>
      </c>
      <c r="E53" s="56"/>
      <c r="F53" s="43">
        <f t="shared" si="0"/>
        <v>2.3321099999999997</v>
      </c>
      <c r="G53" s="42"/>
      <c r="H53" s="43">
        <f t="shared" si="1"/>
        <v>2.1483599999999998</v>
      </c>
      <c r="I53" s="1"/>
      <c r="J53" s="122">
        <v>0.94499999999999995</v>
      </c>
      <c r="K53" s="57"/>
      <c r="L53" s="45">
        <f t="shared" si="2"/>
        <v>1.3633499999999996</v>
      </c>
      <c r="M53" s="44"/>
      <c r="N53" s="45">
        <f t="shared" si="3"/>
        <v>1.3146</v>
      </c>
      <c r="U53" s="126"/>
      <c r="V53" s="126"/>
      <c r="W53" s="127"/>
      <c r="X53" s="127"/>
    </row>
    <row r="54" spans="1:24" x14ac:dyDescent="0.2">
      <c r="A54" s="121">
        <v>51268</v>
      </c>
      <c r="B54" s="121">
        <v>52830</v>
      </c>
      <c r="C54" s="1"/>
      <c r="D54" s="122">
        <v>0.83</v>
      </c>
      <c r="E54" s="56"/>
      <c r="F54" s="43">
        <f t="shared" si="0"/>
        <v>2.3948999999999998</v>
      </c>
      <c r="G54" s="42"/>
      <c r="H54" s="43">
        <f t="shared" si="1"/>
        <v>2.2023999999999999</v>
      </c>
      <c r="I54" s="1"/>
      <c r="J54" s="122">
        <v>0.94499999999999995</v>
      </c>
      <c r="K54" s="57"/>
      <c r="L54" s="45">
        <f t="shared" si="2"/>
        <v>1.3633499999999996</v>
      </c>
      <c r="M54" s="44"/>
      <c r="N54" s="45">
        <f t="shared" si="3"/>
        <v>1.3146</v>
      </c>
      <c r="U54" s="126"/>
      <c r="V54" s="126"/>
      <c r="W54" s="127"/>
      <c r="X54" s="127"/>
    </row>
    <row r="55" spans="1:24" x14ac:dyDescent="0.2">
      <c r="A55" s="121">
        <v>52831</v>
      </c>
      <c r="B55" s="121">
        <v>54537</v>
      </c>
      <c r="C55" s="1"/>
      <c r="D55" s="122">
        <v>0.82099999999999995</v>
      </c>
      <c r="E55" s="56"/>
      <c r="F55" s="43">
        <f t="shared" si="0"/>
        <v>2.4756299999999998</v>
      </c>
      <c r="G55" s="42"/>
      <c r="H55" s="43">
        <f t="shared" si="1"/>
        <v>2.2718799999999999</v>
      </c>
      <c r="I55" s="1"/>
      <c r="J55" s="122">
        <v>0.94499999999999995</v>
      </c>
      <c r="K55" s="57"/>
      <c r="L55" s="45">
        <f t="shared" si="2"/>
        <v>1.3633499999999996</v>
      </c>
      <c r="M55" s="44"/>
      <c r="N55" s="45">
        <f t="shared" si="3"/>
        <v>1.3146</v>
      </c>
      <c r="U55" s="126"/>
      <c r="V55" s="126"/>
      <c r="W55" s="127"/>
      <c r="X55" s="127"/>
    </row>
    <row r="56" spans="1:24" x14ac:dyDescent="0.2">
      <c r="A56" s="121">
        <v>54538</v>
      </c>
      <c r="B56" s="121">
        <v>57885</v>
      </c>
      <c r="C56" s="1"/>
      <c r="D56" s="122">
        <v>0.80600000000000005</v>
      </c>
      <c r="E56" s="56"/>
      <c r="F56" s="43">
        <f t="shared" si="0"/>
        <v>2.6101799999999988</v>
      </c>
      <c r="G56" s="42"/>
      <c r="H56" s="43">
        <f t="shared" si="1"/>
        <v>2.3876799999999996</v>
      </c>
      <c r="I56" s="1"/>
      <c r="J56" s="122">
        <v>0.94499999999999995</v>
      </c>
      <c r="K56" s="57"/>
      <c r="L56" s="45">
        <f t="shared" si="2"/>
        <v>1.3633499999999996</v>
      </c>
      <c r="M56" s="44"/>
      <c r="N56" s="45">
        <f t="shared" si="3"/>
        <v>1.3146</v>
      </c>
      <c r="U56" s="126"/>
      <c r="V56" s="126"/>
      <c r="W56" s="127"/>
      <c r="X56" s="127"/>
    </row>
    <row r="57" spans="1:24" x14ac:dyDescent="0.2">
      <c r="A57" s="121">
        <v>57886</v>
      </c>
      <c r="B57" s="121">
        <v>61231</v>
      </c>
      <c r="C57" s="1"/>
      <c r="D57" s="122">
        <v>0.79800000000000004</v>
      </c>
      <c r="E57" s="56"/>
      <c r="F57" s="43">
        <f t="shared" si="0"/>
        <v>2.6819399999999991</v>
      </c>
      <c r="G57" s="42"/>
      <c r="H57" s="43">
        <f t="shared" si="1"/>
        <v>2.4494399999999992</v>
      </c>
      <c r="I57" s="1"/>
      <c r="J57" s="122">
        <v>0.94099999999999995</v>
      </c>
      <c r="K57" s="57"/>
      <c r="L57" s="45">
        <f t="shared" si="2"/>
        <v>1.3992299999999998</v>
      </c>
      <c r="M57" s="44"/>
      <c r="N57" s="45">
        <f t="shared" si="3"/>
        <v>1.34548</v>
      </c>
      <c r="U57" s="126"/>
      <c r="V57" s="126"/>
      <c r="W57" s="127"/>
      <c r="X57" s="127"/>
    </row>
    <row r="58" spans="1:24" x14ac:dyDescent="0.2">
      <c r="A58" s="121">
        <v>61232</v>
      </c>
      <c r="B58" s="121">
        <v>64579</v>
      </c>
      <c r="C58" s="1"/>
      <c r="D58" s="122">
        <v>0.78700000000000003</v>
      </c>
      <c r="E58" s="56"/>
      <c r="F58" s="43">
        <f t="shared" si="0"/>
        <v>2.7806099999999994</v>
      </c>
      <c r="G58" s="42"/>
      <c r="H58" s="43">
        <f t="shared" si="1"/>
        <v>2.5343599999999995</v>
      </c>
      <c r="I58" s="1"/>
      <c r="J58" s="122">
        <v>0.93500000000000005</v>
      </c>
      <c r="K58" s="57"/>
      <c r="L58" s="45">
        <f t="shared" si="2"/>
        <v>1.4530499999999988</v>
      </c>
      <c r="M58" s="44"/>
      <c r="N58" s="45">
        <f t="shared" si="3"/>
        <v>1.3917999999999993</v>
      </c>
      <c r="U58" s="126"/>
      <c r="V58" s="126"/>
      <c r="W58" s="127"/>
      <c r="X58" s="127"/>
    </row>
    <row r="59" spans="1:24" x14ac:dyDescent="0.2">
      <c r="A59" s="121">
        <v>64580</v>
      </c>
      <c r="B59" s="121">
        <v>67929</v>
      </c>
      <c r="C59" s="1"/>
      <c r="D59" s="122">
        <v>0.76400000000000001</v>
      </c>
      <c r="E59" s="56"/>
      <c r="F59" s="43">
        <f t="shared" si="0"/>
        <v>2.9869199999999991</v>
      </c>
      <c r="G59" s="42"/>
      <c r="H59" s="43">
        <f t="shared" si="1"/>
        <v>2.7119199999999992</v>
      </c>
      <c r="I59" s="1"/>
      <c r="J59" s="122">
        <v>0.93100000000000005</v>
      </c>
      <c r="K59" s="57"/>
      <c r="L59" s="45">
        <f t="shared" si="2"/>
        <v>1.488929999999999</v>
      </c>
      <c r="M59" s="44"/>
      <c r="N59" s="45">
        <f t="shared" si="3"/>
        <v>1.4226799999999993</v>
      </c>
      <c r="U59" s="126"/>
      <c r="V59" s="126"/>
      <c r="W59" s="127"/>
      <c r="X59" s="127"/>
    </row>
    <row r="60" spans="1:24" x14ac:dyDescent="0.2">
      <c r="A60" s="121">
        <v>67930</v>
      </c>
      <c r="B60" s="121">
        <v>71275</v>
      </c>
      <c r="C60" s="1"/>
      <c r="D60" s="122">
        <v>0.74099999999999999</v>
      </c>
      <c r="E60" s="56"/>
      <c r="F60" s="43">
        <f t="shared" si="0"/>
        <v>3.1932299999999993</v>
      </c>
      <c r="G60" s="42"/>
      <c r="H60" s="43">
        <f t="shared" si="1"/>
        <v>2.8894799999999998</v>
      </c>
      <c r="I60" s="1"/>
      <c r="J60" s="122">
        <v>0.92800000000000005</v>
      </c>
      <c r="K60" s="57"/>
      <c r="L60" s="45">
        <f t="shared" si="2"/>
        <v>1.515839999999999</v>
      </c>
      <c r="M60" s="44"/>
      <c r="N60" s="45">
        <f t="shared" si="3"/>
        <v>1.4458399999999993</v>
      </c>
      <c r="U60" s="126"/>
      <c r="V60" s="126"/>
      <c r="W60" s="127"/>
      <c r="X60" s="127"/>
    </row>
    <row r="61" spans="1:24" x14ac:dyDescent="0.2">
      <c r="A61" s="121">
        <v>71276</v>
      </c>
      <c r="B61" s="121">
        <v>74625</v>
      </c>
      <c r="C61" s="1"/>
      <c r="D61" s="122">
        <v>0.71899999999999997</v>
      </c>
      <c r="E61" s="56"/>
      <c r="F61" s="43">
        <f t="shared" si="0"/>
        <v>3.3905699999999999</v>
      </c>
      <c r="G61" s="42"/>
      <c r="H61" s="43">
        <f t="shared" si="1"/>
        <v>3.05932</v>
      </c>
      <c r="I61" s="1"/>
      <c r="J61" s="122">
        <v>0.92100000000000004</v>
      </c>
      <c r="K61" s="57"/>
      <c r="L61" s="45">
        <f t="shared" si="2"/>
        <v>1.5786299999999989</v>
      </c>
      <c r="M61" s="44"/>
      <c r="N61" s="45">
        <f t="shared" si="3"/>
        <v>1.4998799999999992</v>
      </c>
      <c r="R61" s="123">
        <f>+($D$19*(1-D61))+$F$19</f>
        <v>3.3905699999999999</v>
      </c>
      <c r="S61" s="123">
        <f>+(+$D$19*(1-J61))+$F$19</f>
        <v>1.5786299999999989</v>
      </c>
      <c r="U61" s="126"/>
      <c r="V61" s="126"/>
      <c r="W61" s="127"/>
      <c r="X61" s="127"/>
    </row>
    <row r="62" spans="1:24" x14ac:dyDescent="0.2">
      <c r="A62" s="121">
        <v>74626</v>
      </c>
      <c r="B62" s="121">
        <v>77972</v>
      </c>
      <c r="C62" s="1"/>
      <c r="D62" s="122">
        <v>0.69399999999999995</v>
      </c>
      <c r="E62" s="56"/>
      <c r="F62" s="43">
        <f t="shared" si="0"/>
        <v>3.6148199999999999</v>
      </c>
      <c r="G62" s="42"/>
      <c r="H62" s="43">
        <f t="shared" si="1"/>
        <v>3.2523200000000001</v>
      </c>
      <c r="I62" s="1"/>
      <c r="J62" s="122">
        <v>0.91600000000000004</v>
      </c>
      <c r="K62" s="57"/>
      <c r="L62" s="45">
        <f t="shared" si="2"/>
        <v>1.6234799999999989</v>
      </c>
      <c r="M62" s="44"/>
      <c r="N62" s="45">
        <f t="shared" si="3"/>
        <v>1.5384799999999994</v>
      </c>
      <c r="U62" s="126"/>
      <c r="V62" s="126"/>
      <c r="W62" s="127"/>
      <c r="X62" s="127"/>
    </row>
    <row r="63" spans="1:24" x14ac:dyDescent="0.2">
      <c r="A63" s="121">
        <v>77973</v>
      </c>
      <c r="B63" s="121">
        <v>81320</v>
      </c>
      <c r="C63" s="1"/>
      <c r="D63" s="122">
        <v>0.67100000000000004</v>
      </c>
      <c r="E63" s="56"/>
      <c r="F63" s="43">
        <f t="shared" si="0"/>
        <v>3.8211299999999992</v>
      </c>
      <c r="G63" s="42"/>
      <c r="H63" s="43">
        <f t="shared" si="1"/>
        <v>3.4298799999999994</v>
      </c>
      <c r="I63" s="1"/>
      <c r="J63" s="122">
        <v>0.91100000000000003</v>
      </c>
      <c r="K63" s="57"/>
      <c r="L63" s="45">
        <f t="shared" si="2"/>
        <v>1.668329999999999</v>
      </c>
      <c r="M63" s="44"/>
      <c r="N63" s="45">
        <f t="shared" si="3"/>
        <v>1.5770799999999994</v>
      </c>
      <c r="P63" s="46"/>
      <c r="U63" s="126"/>
      <c r="V63" s="126"/>
      <c r="W63" s="127"/>
      <c r="X63" s="127"/>
    </row>
    <row r="64" spans="1:24" x14ac:dyDescent="0.2">
      <c r="A64" s="121">
        <v>81321</v>
      </c>
      <c r="B64" s="121">
        <v>84669</v>
      </c>
      <c r="C64" s="1"/>
      <c r="D64" s="122">
        <v>0.64900000000000002</v>
      </c>
      <c r="E64" s="56"/>
      <c r="F64" s="43">
        <f t="shared" si="0"/>
        <v>4.0184699999999989</v>
      </c>
      <c r="G64" s="42"/>
      <c r="H64" s="43">
        <f t="shared" si="1"/>
        <v>3.5997199999999996</v>
      </c>
      <c r="I64" s="1"/>
      <c r="J64" s="122">
        <v>0.90400000000000003</v>
      </c>
      <c r="K64" s="57"/>
      <c r="L64" s="45">
        <f t="shared" si="2"/>
        <v>1.7311199999999991</v>
      </c>
      <c r="M64" s="44"/>
      <c r="N64" s="45">
        <f t="shared" si="3"/>
        <v>1.6311199999999995</v>
      </c>
      <c r="U64" s="126"/>
      <c r="V64" s="126"/>
      <c r="W64" s="127"/>
      <c r="X64" s="127"/>
    </row>
    <row r="65" spans="1:24" x14ac:dyDescent="0.2">
      <c r="A65" s="121">
        <v>84670</v>
      </c>
      <c r="B65" s="121">
        <v>88015</v>
      </c>
      <c r="C65" s="1"/>
      <c r="D65" s="122">
        <v>0.625</v>
      </c>
      <c r="E65" s="56"/>
      <c r="F65" s="43">
        <f t="shared" si="0"/>
        <v>4.2337499999999997</v>
      </c>
      <c r="G65" s="42"/>
      <c r="H65" s="43">
        <f t="shared" si="1"/>
        <v>3.7849999999999997</v>
      </c>
      <c r="I65" s="1"/>
      <c r="J65" s="122">
        <v>0.89800000000000002</v>
      </c>
      <c r="K65" s="57"/>
      <c r="L65" s="45">
        <f t="shared" si="2"/>
        <v>1.7849399999999991</v>
      </c>
      <c r="M65" s="44"/>
      <c r="N65" s="45">
        <f t="shared" si="3"/>
        <v>1.6774399999999994</v>
      </c>
      <c r="U65" s="126"/>
      <c r="V65" s="126"/>
      <c r="W65" s="127"/>
      <c r="X65" s="127"/>
    </row>
    <row r="66" spans="1:24" x14ac:dyDescent="0.2">
      <c r="A66" s="121">
        <v>88016</v>
      </c>
      <c r="B66" s="121">
        <v>91367</v>
      </c>
      <c r="C66" s="1"/>
      <c r="D66" s="122">
        <v>0.60299999999999998</v>
      </c>
      <c r="E66" s="56"/>
      <c r="F66" s="43">
        <f t="shared" si="0"/>
        <v>4.4310899999999993</v>
      </c>
      <c r="G66" s="42"/>
      <c r="H66" s="43">
        <f t="shared" si="1"/>
        <v>3.9548399999999999</v>
      </c>
      <c r="I66" s="1"/>
      <c r="J66" s="122">
        <v>0.89400000000000002</v>
      </c>
      <c r="K66" s="57"/>
      <c r="L66" s="45">
        <f t="shared" si="2"/>
        <v>1.820819999999999</v>
      </c>
      <c r="M66" s="44"/>
      <c r="N66" s="45">
        <f t="shared" si="3"/>
        <v>1.7083199999999996</v>
      </c>
      <c r="U66" s="126"/>
      <c r="V66" s="126"/>
      <c r="W66" s="127"/>
      <c r="X66" s="127"/>
    </row>
    <row r="67" spans="1:24" x14ac:dyDescent="0.2">
      <c r="A67" s="121">
        <v>91368</v>
      </c>
      <c r="B67" s="121">
        <v>94714</v>
      </c>
      <c r="C67" s="1"/>
      <c r="D67" s="122">
        <v>0.57799999999999996</v>
      </c>
      <c r="E67" s="56"/>
      <c r="F67" s="43">
        <f t="shared" si="0"/>
        <v>4.6553399999999998</v>
      </c>
      <c r="G67" s="42"/>
      <c r="H67" s="43">
        <f t="shared" si="1"/>
        <v>4.1478400000000004</v>
      </c>
      <c r="I67" s="1"/>
      <c r="J67" s="122">
        <v>0.89100000000000001</v>
      </c>
      <c r="K67" s="57"/>
      <c r="L67" s="45">
        <f t="shared" si="2"/>
        <v>1.8477299999999992</v>
      </c>
      <c r="M67" s="44"/>
      <c r="N67" s="45">
        <f t="shared" si="3"/>
        <v>1.7314799999999995</v>
      </c>
      <c r="U67" s="126"/>
      <c r="V67" s="126"/>
      <c r="W67" s="127"/>
      <c r="X67" s="127"/>
    </row>
    <row r="68" spans="1:24" x14ac:dyDescent="0.2">
      <c r="A68" s="121">
        <v>94715</v>
      </c>
      <c r="B68" s="121">
        <v>98060</v>
      </c>
      <c r="C68" s="1"/>
      <c r="D68" s="122">
        <v>0.55500000000000005</v>
      </c>
      <c r="E68" s="56"/>
      <c r="F68" s="43">
        <f t="shared" si="0"/>
        <v>4.8616499999999991</v>
      </c>
      <c r="G68" s="42"/>
      <c r="H68" s="43">
        <f t="shared" si="1"/>
        <v>4.3253999999999992</v>
      </c>
      <c r="I68" s="1"/>
      <c r="J68" s="122">
        <v>0.88400000000000001</v>
      </c>
      <c r="K68" s="57"/>
      <c r="L68" s="45">
        <f t="shared" si="2"/>
        <v>1.9105199999999993</v>
      </c>
      <c r="M68" s="44"/>
      <c r="N68" s="45">
        <f t="shared" si="3"/>
        <v>1.7855199999999996</v>
      </c>
      <c r="U68" s="126"/>
      <c r="V68" s="126"/>
      <c r="W68" s="127"/>
      <c r="X68" s="127"/>
    </row>
    <row r="69" spans="1:24" x14ac:dyDescent="0.2">
      <c r="A69" s="121">
        <v>98061</v>
      </c>
      <c r="B69" s="121">
        <v>101408</v>
      </c>
      <c r="C69" s="1"/>
      <c r="D69" s="122">
        <v>0.53300000000000003</v>
      </c>
      <c r="E69" s="56"/>
      <c r="F69" s="43">
        <f t="shared" si="0"/>
        <v>5.0589899999999997</v>
      </c>
      <c r="G69" s="42"/>
      <c r="H69" s="43">
        <f t="shared" si="1"/>
        <v>4.495239999999999</v>
      </c>
      <c r="I69" s="1"/>
      <c r="J69" s="122">
        <v>0.88</v>
      </c>
      <c r="K69" s="57"/>
      <c r="L69" s="45">
        <f t="shared" si="2"/>
        <v>1.9463999999999992</v>
      </c>
      <c r="M69" s="44"/>
      <c r="N69" s="45">
        <f t="shared" si="3"/>
        <v>1.8163999999999996</v>
      </c>
      <c r="U69" s="126"/>
      <c r="V69" s="126"/>
      <c r="W69" s="127"/>
      <c r="X69" s="127"/>
    </row>
    <row r="70" spans="1:24" x14ac:dyDescent="0.2">
      <c r="A70" s="121">
        <v>101409</v>
      </c>
      <c r="B70" s="121">
        <v>104822</v>
      </c>
      <c r="C70" s="1"/>
      <c r="D70" s="122">
        <v>0.50900000000000001</v>
      </c>
      <c r="E70" s="56"/>
      <c r="F70" s="43">
        <f t="shared" si="0"/>
        <v>5.2742699999999996</v>
      </c>
      <c r="G70" s="42"/>
      <c r="H70" s="43">
        <f t="shared" si="1"/>
        <v>4.6805199999999996</v>
      </c>
      <c r="I70" s="1"/>
      <c r="J70" s="122">
        <v>0.875</v>
      </c>
      <c r="K70" s="57"/>
      <c r="L70" s="45">
        <f t="shared" si="2"/>
        <v>1.9912499999999993</v>
      </c>
      <c r="M70" s="44"/>
      <c r="N70" s="45">
        <f t="shared" si="3"/>
        <v>1.8549999999999995</v>
      </c>
      <c r="U70" s="126"/>
      <c r="V70" s="126"/>
      <c r="W70" s="127"/>
      <c r="X70" s="127"/>
    </row>
    <row r="71" spans="1:24" x14ac:dyDescent="0.2">
      <c r="A71" s="121">
        <v>104823</v>
      </c>
      <c r="B71" s="121">
        <v>108252</v>
      </c>
      <c r="C71" s="1"/>
      <c r="D71" s="122">
        <v>0.48799999999999999</v>
      </c>
      <c r="E71" s="56"/>
      <c r="F71" s="43">
        <f t="shared" si="0"/>
        <v>5.4626399999999995</v>
      </c>
      <c r="G71" s="42"/>
      <c r="H71" s="43">
        <f t="shared" si="1"/>
        <v>4.8426399999999994</v>
      </c>
      <c r="I71" s="1"/>
      <c r="J71" s="122">
        <v>0.86799999999999999</v>
      </c>
      <c r="K71" s="57"/>
      <c r="L71" s="45">
        <f t="shared" si="2"/>
        <v>2.0540399999999996</v>
      </c>
      <c r="M71" s="44"/>
      <c r="N71" s="45">
        <f t="shared" si="3"/>
        <v>1.9090399999999996</v>
      </c>
      <c r="U71" s="126"/>
      <c r="V71" s="126"/>
      <c r="W71" s="127"/>
      <c r="X71" s="127"/>
    </row>
    <row r="72" spans="1:24" x14ac:dyDescent="0.2">
      <c r="A72" s="121">
        <v>108253</v>
      </c>
      <c r="B72" s="121">
        <v>111680</v>
      </c>
      <c r="C72" s="1"/>
      <c r="D72" s="122">
        <v>0.46700000000000003</v>
      </c>
      <c r="E72" s="56"/>
      <c r="F72" s="43">
        <f t="shared" si="0"/>
        <v>5.6510099999999985</v>
      </c>
      <c r="G72" s="42"/>
      <c r="H72" s="43">
        <f t="shared" si="1"/>
        <v>5.0047599999999992</v>
      </c>
      <c r="I72" s="1"/>
      <c r="J72" s="122">
        <v>0.86299999999999999</v>
      </c>
      <c r="K72" s="57"/>
      <c r="L72" s="45">
        <f t="shared" si="2"/>
        <v>2.0988899999999995</v>
      </c>
      <c r="M72" s="44"/>
      <c r="N72" s="45">
        <f t="shared" si="3"/>
        <v>1.9476399999999998</v>
      </c>
      <c r="U72" s="126"/>
      <c r="V72" s="126"/>
      <c r="W72" s="127"/>
      <c r="X72" s="127"/>
    </row>
    <row r="73" spans="1:24" x14ac:dyDescent="0.2">
      <c r="A73" s="121">
        <v>111681</v>
      </c>
      <c r="B73" s="121">
        <v>115109</v>
      </c>
      <c r="C73" s="1"/>
      <c r="D73" s="122">
        <v>0.44600000000000001</v>
      </c>
      <c r="E73" s="56"/>
      <c r="F73" s="43">
        <f t="shared" si="0"/>
        <v>5.8393800000000002</v>
      </c>
      <c r="G73" s="42"/>
      <c r="H73" s="43">
        <f t="shared" si="1"/>
        <v>5.1668799999999999</v>
      </c>
      <c r="I73" s="1"/>
      <c r="J73" s="122">
        <v>0.85899999999999999</v>
      </c>
      <c r="K73" s="57"/>
      <c r="L73" s="45">
        <f t="shared" si="2"/>
        <v>2.1347699999999996</v>
      </c>
      <c r="M73" s="44"/>
      <c r="N73" s="45">
        <f t="shared" si="3"/>
        <v>1.9785199999999998</v>
      </c>
      <c r="U73" s="126"/>
      <c r="V73" s="126"/>
      <c r="W73" s="127"/>
      <c r="X73" s="127"/>
    </row>
    <row r="74" spans="1:24" x14ac:dyDescent="0.2">
      <c r="A74" s="121">
        <v>115110</v>
      </c>
      <c r="B74" s="121">
        <v>118535</v>
      </c>
      <c r="C74" s="1"/>
      <c r="D74" s="122">
        <v>0.42399999999999999</v>
      </c>
      <c r="E74" s="56"/>
      <c r="F74" s="43">
        <f t="shared" si="0"/>
        <v>6.0367199999999999</v>
      </c>
      <c r="G74" s="42"/>
      <c r="H74" s="43">
        <f t="shared" si="1"/>
        <v>5.3367199999999997</v>
      </c>
      <c r="I74" s="1"/>
      <c r="J74" s="122">
        <v>0.85599999999999998</v>
      </c>
      <c r="K74" s="57"/>
      <c r="L74" s="45">
        <f t="shared" si="2"/>
        <v>2.1616799999999996</v>
      </c>
      <c r="M74" s="44"/>
      <c r="N74" s="45">
        <f t="shared" si="3"/>
        <v>2.0016799999999995</v>
      </c>
      <c r="U74" s="126"/>
      <c r="V74" s="126"/>
      <c r="W74" s="127"/>
      <c r="X74" s="127"/>
    </row>
    <row r="75" spans="1:24" x14ac:dyDescent="0.2">
      <c r="A75" s="121">
        <v>118536</v>
      </c>
      <c r="B75" s="121">
        <v>121965</v>
      </c>
      <c r="C75" s="1"/>
      <c r="D75" s="122">
        <v>0.40500000000000003</v>
      </c>
      <c r="E75" s="56"/>
      <c r="F75" s="43">
        <f t="shared" si="0"/>
        <v>6.2071499999999995</v>
      </c>
      <c r="G75" s="42"/>
      <c r="H75" s="43">
        <f t="shared" si="1"/>
        <v>5.4833999999999996</v>
      </c>
      <c r="I75" s="1"/>
      <c r="J75" s="122">
        <v>0.84899999999999998</v>
      </c>
      <c r="K75" s="57"/>
      <c r="L75" s="45">
        <f t="shared" si="2"/>
        <v>2.2244699999999993</v>
      </c>
      <c r="M75" s="44"/>
      <c r="N75" s="45">
        <f t="shared" si="3"/>
        <v>2.05572</v>
      </c>
      <c r="U75" s="126"/>
      <c r="V75" s="126"/>
      <c r="W75" s="127"/>
      <c r="X75" s="127"/>
    </row>
    <row r="76" spans="1:24" x14ac:dyDescent="0.2">
      <c r="A76" s="121">
        <v>121966</v>
      </c>
      <c r="B76" s="121">
        <v>125395</v>
      </c>
      <c r="C76" s="1"/>
      <c r="D76" s="122">
        <v>0.38600000000000001</v>
      </c>
      <c r="E76" s="56"/>
      <c r="F76" s="43">
        <f t="shared" si="0"/>
        <v>6.3775799999999991</v>
      </c>
      <c r="G76" s="42"/>
      <c r="H76" s="43">
        <f t="shared" si="1"/>
        <v>5.6300799999999995</v>
      </c>
      <c r="I76" s="1"/>
      <c r="J76" s="122">
        <v>0.84299999999999997</v>
      </c>
      <c r="K76" s="57"/>
      <c r="L76" s="45">
        <f t="shared" si="2"/>
        <v>2.2782899999999993</v>
      </c>
      <c r="M76" s="44"/>
      <c r="N76" s="45">
        <f t="shared" si="3"/>
        <v>2.1020399999999997</v>
      </c>
      <c r="U76" s="126"/>
      <c r="V76" s="126"/>
      <c r="W76" s="127"/>
      <c r="X76" s="127"/>
    </row>
    <row r="77" spans="1:24" x14ac:dyDescent="0.2">
      <c r="A77" s="121">
        <v>125396</v>
      </c>
      <c r="B77" s="121">
        <v>128825</v>
      </c>
      <c r="C77" s="1"/>
      <c r="D77" s="122">
        <v>0.36699999999999999</v>
      </c>
      <c r="E77" s="56"/>
      <c r="F77" s="43">
        <f t="shared" si="0"/>
        <v>6.5480099999999997</v>
      </c>
      <c r="G77" s="42"/>
      <c r="H77" s="43">
        <f t="shared" si="1"/>
        <v>5.7767599999999995</v>
      </c>
      <c r="I77" s="1"/>
      <c r="J77" s="122">
        <v>0.83899999999999997</v>
      </c>
      <c r="K77" s="57"/>
      <c r="L77" s="45">
        <f t="shared" si="2"/>
        <v>2.3141699999999998</v>
      </c>
      <c r="M77" s="44"/>
      <c r="N77" s="45">
        <f t="shared" si="3"/>
        <v>2.1329199999999999</v>
      </c>
      <c r="U77" s="126"/>
      <c r="V77" s="126"/>
      <c r="W77" s="127"/>
      <c r="X77" s="127"/>
    </row>
    <row r="78" spans="1:24" x14ac:dyDescent="0.2">
      <c r="A78" s="121">
        <v>128826</v>
      </c>
      <c r="B78" s="121">
        <v>132250</v>
      </c>
      <c r="C78" s="1"/>
      <c r="D78" s="122">
        <v>0.34699999999999998</v>
      </c>
      <c r="E78" s="56"/>
      <c r="F78" s="43">
        <f t="shared" si="0"/>
        <v>6.7274099999999999</v>
      </c>
      <c r="G78" s="42"/>
      <c r="H78" s="43">
        <f t="shared" si="1"/>
        <v>5.9311599999999993</v>
      </c>
      <c r="I78" s="1"/>
      <c r="J78" s="122">
        <v>0.83299999999999996</v>
      </c>
      <c r="K78" s="57"/>
      <c r="L78" s="45">
        <f t="shared" si="2"/>
        <v>2.3679899999999998</v>
      </c>
      <c r="M78" s="44"/>
      <c r="N78" s="45">
        <f t="shared" si="3"/>
        <v>2.1792400000000001</v>
      </c>
      <c r="O78" s="47"/>
      <c r="P78" s="48"/>
      <c r="U78" s="126"/>
      <c r="V78" s="126"/>
      <c r="W78" s="127"/>
      <c r="X78" s="127"/>
    </row>
    <row r="79" spans="1:24" x14ac:dyDescent="0.2">
      <c r="A79" s="121">
        <v>132251</v>
      </c>
      <c r="B79" s="121">
        <v>135678</v>
      </c>
      <c r="C79" s="1"/>
      <c r="D79" s="122">
        <v>0.33300000000000002</v>
      </c>
      <c r="E79" s="56"/>
      <c r="F79" s="43">
        <f t="shared" si="0"/>
        <v>6.8529900000000001</v>
      </c>
      <c r="G79" s="42"/>
      <c r="H79" s="43">
        <f t="shared" si="1"/>
        <v>6.0392399999999995</v>
      </c>
      <c r="I79" s="1"/>
      <c r="J79" s="122">
        <v>0.82899999999999996</v>
      </c>
      <c r="K79" s="57"/>
      <c r="L79" s="45">
        <f t="shared" si="2"/>
        <v>2.4038699999999995</v>
      </c>
      <c r="M79" s="44"/>
      <c r="N79" s="45">
        <f t="shared" si="3"/>
        <v>2.2101199999999999</v>
      </c>
      <c r="U79" s="126"/>
      <c r="V79" s="126"/>
      <c r="W79" s="127"/>
      <c r="X79" s="127"/>
    </row>
    <row r="80" spans="1:24" x14ac:dyDescent="0.2">
      <c r="A80" s="121">
        <v>135679</v>
      </c>
      <c r="B80" s="121">
        <v>139109</v>
      </c>
      <c r="C80" s="1"/>
      <c r="D80" s="122">
        <v>0.33300000000000002</v>
      </c>
      <c r="E80" s="56"/>
      <c r="F80" s="43">
        <f t="shared" si="0"/>
        <v>6.8529900000000001</v>
      </c>
      <c r="G80" s="42"/>
      <c r="H80" s="43">
        <f t="shared" si="1"/>
        <v>6.0392399999999995</v>
      </c>
      <c r="I80" s="1"/>
      <c r="J80" s="122">
        <v>0.82199999999999995</v>
      </c>
      <c r="K80" s="57"/>
      <c r="L80" s="45">
        <f t="shared" si="2"/>
        <v>2.4666600000000001</v>
      </c>
      <c r="M80" s="44"/>
      <c r="N80" s="45">
        <f t="shared" si="3"/>
        <v>2.26416</v>
      </c>
      <c r="U80" s="126"/>
      <c r="V80" s="126"/>
      <c r="W80" s="127"/>
      <c r="X80" s="127"/>
    </row>
    <row r="81" spans="1:24" x14ac:dyDescent="0.2">
      <c r="A81" s="121">
        <v>139110</v>
      </c>
      <c r="B81" s="121">
        <v>142536</v>
      </c>
      <c r="C81" s="1"/>
      <c r="D81" s="122">
        <v>0.33300000000000002</v>
      </c>
      <c r="E81" s="56"/>
      <c r="F81" s="43">
        <f t="shared" si="0"/>
        <v>6.8529900000000001</v>
      </c>
      <c r="G81" s="42"/>
      <c r="H81" s="43">
        <f t="shared" si="1"/>
        <v>6.0392399999999995</v>
      </c>
      <c r="I81" s="1"/>
      <c r="J81" s="122">
        <v>0.81599999999999995</v>
      </c>
      <c r="K81" s="57"/>
      <c r="L81" s="45">
        <f t="shared" si="2"/>
        <v>2.5204800000000001</v>
      </c>
      <c r="M81" s="44"/>
      <c r="N81" s="45">
        <f t="shared" si="3"/>
        <v>2.3104800000000001</v>
      </c>
      <c r="U81" s="126"/>
      <c r="V81" s="126"/>
      <c r="W81" s="127"/>
      <c r="X81" s="127"/>
    </row>
    <row r="82" spans="1:24" x14ac:dyDescent="0.2">
      <c r="A82" s="121">
        <v>142537</v>
      </c>
      <c r="B82" s="121">
        <v>145965</v>
      </c>
      <c r="C82" s="1"/>
      <c r="D82" s="122">
        <v>0.33300000000000002</v>
      </c>
      <c r="E82" s="56"/>
      <c r="F82" s="43">
        <f t="shared" si="0"/>
        <v>6.8529900000000001</v>
      </c>
      <c r="G82" s="42"/>
      <c r="H82" s="43">
        <f t="shared" si="1"/>
        <v>6.0392399999999995</v>
      </c>
      <c r="I82" s="1"/>
      <c r="J82" s="122">
        <v>0.80600000000000005</v>
      </c>
      <c r="K82" s="57"/>
      <c r="L82" s="45">
        <f t="shared" si="2"/>
        <v>2.6101799999999988</v>
      </c>
      <c r="M82" s="44"/>
      <c r="N82" s="45">
        <f t="shared" si="3"/>
        <v>2.3876799999999996</v>
      </c>
      <c r="U82" s="126"/>
      <c r="V82" s="126"/>
      <c r="W82" s="127"/>
      <c r="X82" s="127"/>
    </row>
    <row r="83" spans="1:24" x14ac:dyDescent="0.2">
      <c r="A83" s="121">
        <v>145966</v>
      </c>
      <c r="B83" s="121">
        <v>149392</v>
      </c>
      <c r="C83" s="1"/>
      <c r="D83" s="122">
        <v>0.33300000000000002</v>
      </c>
      <c r="E83" s="56"/>
      <c r="F83" s="43">
        <f t="shared" si="0"/>
        <v>6.8529900000000001</v>
      </c>
      <c r="G83" s="42"/>
      <c r="H83" s="43">
        <f t="shared" si="1"/>
        <v>6.0392399999999995</v>
      </c>
      <c r="I83" s="1"/>
      <c r="J83" s="122">
        <v>0.80300000000000005</v>
      </c>
      <c r="K83" s="57"/>
      <c r="L83" s="45">
        <f t="shared" si="2"/>
        <v>2.6370899999999988</v>
      </c>
      <c r="M83" s="44"/>
      <c r="N83" s="45">
        <f t="shared" si="3"/>
        <v>2.4108399999999994</v>
      </c>
      <c r="U83" s="126"/>
      <c r="V83" s="126"/>
      <c r="W83" s="127"/>
      <c r="X83" s="127"/>
    </row>
    <row r="84" spans="1:24" x14ac:dyDescent="0.2">
      <c r="A84" s="121">
        <v>149393</v>
      </c>
      <c r="B84" s="121">
        <v>152822</v>
      </c>
      <c r="C84" s="1"/>
      <c r="D84" s="122">
        <v>0.33300000000000002</v>
      </c>
      <c r="E84" s="56"/>
      <c r="F84" s="43">
        <f t="shared" si="0"/>
        <v>6.8529900000000001</v>
      </c>
      <c r="G84" s="42"/>
      <c r="H84" s="43">
        <f t="shared" si="1"/>
        <v>6.0392399999999995</v>
      </c>
      <c r="I84" s="1"/>
      <c r="J84" s="122">
        <v>0.79500000000000004</v>
      </c>
      <c r="K84" s="57"/>
      <c r="L84" s="45">
        <f t="shared" si="2"/>
        <v>2.7088499999999991</v>
      </c>
      <c r="M84" s="44"/>
      <c r="N84" s="45">
        <f t="shared" si="3"/>
        <v>2.472599999999999</v>
      </c>
      <c r="U84" s="126"/>
      <c r="V84" s="126"/>
      <c r="W84" s="127"/>
      <c r="X84" s="127"/>
    </row>
    <row r="85" spans="1:24" x14ac:dyDescent="0.2">
      <c r="A85" s="121">
        <v>152823</v>
      </c>
      <c r="B85" s="121">
        <v>156254</v>
      </c>
      <c r="C85" s="1"/>
      <c r="D85" s="122">
        <v>0.33300000000000002</v>
      </c>
      <c r="E85" s="56"/>
      <c r="F85" s="43">
        <f t="shared" si="0"/>
        <v>6.8529900000000001</v>
      </c>
      <c r="G85" s="42"/>
      <c r="H85" s="43">
        <f t="shared" si="1"/>
        <v>6.0392399999999995</v>
      </c>
      <c r="I85" s="1"/>
      <c r="J85" s="122">
        <v>0.78600000000000003</v>
      </c>
      <c r="K85" s="57"/>
      <c r="L85" s="45">
        <f t="shared" si="2"/>
        <v>2.7895799999999991</v>
      </c>
      <c r="M85" s="44"/>
      <c r="N85" s="45">
        <f t="shared" si="3"/>
        <v>2.5420799999999995</v>
      </c>
      <c r="U85" s="126"/>
      <c r="V85" s="126"/>
      <c r="W85" s="127"/>
      <c r="X85" s="127"/>
    </row>
    <row r="86" spans="1:24" x14ac:dyDescent="0.2">
      <c r="A86" s="121">
        <v>156255</v>
      </c>
      <c r="B86" s="121">
        <v>159680</v>
      </c>
      <c r="C86" s="1"/>
      <c r="D86" s="122">
        <v>0.33300000000000002</v>
      </c>
      <c r="E86" s="56"/>
      <c r="F86" s="43">
        <f t="shared" si="0"/>
        <v>6.8529900000000001</v>
      </c>
      <c r="G86" s="42"/>
      <c r="H86" s="43">
        <f t="shared" si="1"/>
        <v>6.0392399999999995</v>
      </c>
      <c r="I86" s="1"/>
      <c r="J86" s="122">
        <v>0.78</v>
      </c>
      <c r="K86" s="57"/>
      <c r="L86" s="45">
        <f t="shared" si="2"/>
        <v>2.843399999999999</v>
      </c>
      <c r="M86" s="44"/>
      <c r="N86" s="45">
        <f t="shared" si="3"/>
        <v>2.5883999999999991</v>
      </c>
      <c r="U86" s="126"/>
      <c r="V86" s="126"/>
      <c r="W86" s="127"/>
      <c r="X86" s="127"/>
    </row>
    <row r="87" spans="1:24" x14ac:dyDescent="0.2">
      <c r="A87" s="121">
        <v>159681</v>
      </c>
      <c r="B87" s="121">
        <v>163109</v>
      </c>
      <c r="C87" s="1"/>
      <c r="D87" s="122">
        <v>0.33300000000000002</v>
      </c>
      <c r="E87" s="56"/>
      <c r="F87" s="43">
        <f t="shared" si="0"/>
        <v>6.8529900000000001</v>
      </c>
      <c r="G87" s="42"/>
      <c r="H87" s="43">
        <f t="shared" si="1"/>
        <v>6.0392399999999995</v>
      </c>
      <c r="I87" s="1"/>
      <c r="J87" s="122">
        <v>0.77100000000000002</v>
      </c>
      <c r="K87" s="57"/>
      <c r="L87" s="45">
        <f t="shared" si="2"/>
        <v>2.924129999999999</v>
      </c>
      <c r="M87" s="44"/>
      <c r="N87" s="45">
        <f t="shared" si="3"/>
        <v>2.6578799999999996</v>
      </c>
      <c r="U87" s="126"/>
      <c r="V87" s="126"/>
      <c r="W87" s="127"/>
      <c r="X87" s="127"/>
    </row>
    <row r="88" spans="1:24" x14ac:dyDescent="0.2">
      <c r="A88" s="121">
        <v>163110</v>
      </c>
      <c r="B88" s="121">
        <v>166535</v>
      </c>
      <c r="C88" s="1"/>
      <c r="D88" s="122">
        <v>0.33300000000000002</v>
      </c>
      <c r="E88" s="56"/>
      <c r="F88" s="43">
        <f t="shared" si="0"/>
        <v>6.8529900000000001</v>
      </c>
      <c r="G88" s="42"/>
      <c r="H88" s="43">
        <f t="shared" si="1"/>
        <v>6.0392399999999995</v>
      </c>
      <c r="I88" s="1"/>
      <c r="J88" s="122">
        <v>0.76600000000000001</v>
      </c>
      <c r="K88" s="57"/>
      <c r="L88" s="45">
        <f t="shared" si="2"/>
        <v>2.9689799999999993</v>
      </c>
      <c r="M88" s="44"/>
      <c r="N88" s="45">
        <f t="shared" si="3"/>
        <v>2.6964799999999993</v>
      </c>
      <c r="U88" s="126"/>
      <c r="V88" s="126"/>
      <c r="W88" s="127"/>
      <c r="X88" s="127"/>
    </row>
    <row r="89" spans="1:24" x14ac:dyDescent="0.2">
      <c r="A89" s="121">
        <v>166536</v>
      </c>
      <c r="B89" s="121">
        <v>169966</v>
      </c>
      <c r="C89" s="1"/>
      <c r="D89" s="122">
        <v>0.33300000000000002</v>
      </c>
      <c r="E89" s="56"/>
      <c r="F89" s="43">
        <f t="shared" si="0"/>
        <v>6.8529900000000001</v>
      </c>
      <c r="G89" s="42"/>
      <c r="H89" s="43">
        <f t="shared" si="1"/>
        <v>6.0392399999999995</v>
      </c>
      <c r="I89" s="1"/>
      <c r="J89" s="122">
        <v>0.75800000000000001</v>
      </c>
      <c r="K89" s="57"/>
      <c r="L89" s="45">
        <f t="shared" si="2"/>
        <v>3.0407399999999991</v>
      </c>
      <c r="M89" s="44"/>
      <c r="N89" s="45">
        <f t="shared" si="3"/>
        <v>2.7582399999999998</v>
      </c>
      <c r="R89" s="123">
        <f>+($D$19*(1-D89))+$F$19</f>
        <v>6.8529900000000001</v>
      </c>
      <c r="S89" s="123">
        <f>+(+$D$19*(1-J89))+$F$19</f>
        <v>3.0407399999999991</v>
      </c>
      <c r="U89" s="126"/>
      <c r="V89" s="126"/>
      <c r="W89" s="127"/>
      <c r="X89" s="127"/>
    </row>
    <row r="90" spans="1:24" x14ac:dyDescent="0.2">
      <c r="A90" s="121">
        <v>169967</v>
      </c>
      <c r="B90" s="121">
        <v>173396</v>
      </c>
      <c r="C90" s="1"/>
      <c r="D90" s="122">
        <v>0.33300000000000002</v>
      </c>
      <c r="E90" s="56"/>
      <c r="F90" s="43">
        <f t="shared" si="0"/>
        <v>6.8529900000000001</v>
      </c>
      <c r="G90" s="42"/>
      <c r="H90" s="43">
        <f t="shared" si="1"/>
        <v>6.0392399999999995</v>
      </c>
      <c r="I90" s="1"/>
      <c r="J90" s="122">
        <v>0.751</v>
      </c>
      <c r="K90" s="57"/>
      <c r="L90" s="45">
        <f t="shared" si="2"/>
        <v>3.1035299999999992</v>
      </c>
      <c r="M90" s="44"/>
      <c r="N90" s="45">
        <f t="shared" si="3"/>
        <v>2.8122799999999994</v>
      </c>
      <c r="U90" s="126"/>
      <c r="V90" s="126"/>
      <c r="W90" s="127"/>
      <c r="X90" s="127"/>
    </row>
    <row r="91" spans="1:24" x14ac:dyDescent="0.2">
      <c r="A91" s="121">
        <v>173397</v>
      </c>
      <c r="B91" s="121">
        <v>176824</v>
      </c>
      <c r="C91" s="1"/>
      <c r="D91" s="122">
        <v>0.33300000000000002</v>
      </c>
      <c r="E91" s="56"/>
      <c r="F91" s="43">
        <f t="shared" si="0"/>
        <v>6.8529900000000001</v>
      </c>
      <c r="G91" s="42"/>
      <c r="H91" s="43">
        <f t="shared" si="1"/>
        <v>6.0392399999999995</v>
      </c>
      <c r="I91" s="1"/>
      <c r="J91" s="122">
        <v>0.74399999999999999</v>
      </c>
      <c r="K91" s="57"/>
      <c r="L91" s="45">
        <f t="shared" si="2"/>
        <v>3.1663199999999994</v>
      </c>
      <c r="M91" s="44"/>
      <c r="N91" s="45">
        <f t="shared" si="3"/>
        <v>2.86632</v>
      </c>
      <c r="U91" s="126"/>
      <c r="V91" s="126"/>
      <c r="W91" s="127"/>
      <c r="X91" s="127"/>
    </row>
    <row r="92" spans="1:24" x14ac:dyDescent="0.2">
      <c r="A92" s="121">
        <v>176825</v>
      </c>
      <c r="B92" s="121">
        <v>180252</v>
      </c>
      <c r="C92" s="1"/>
      <c r="D92" s="122">
        <v>0.33300000000000002</v>
      </c>
      <c r="E92" s="56"/>
      <c r="F92" s="43">
        <f t="shared" si="0"/>
        <v>6.8529900000000001</v>
      </c>
      <c r="G92" s="42"/>
      <c r="H92" s="43">
        <f t="shared" si="1"/>
        <v>6.0392399999999995</v>
      </c>
      <c r="I92" s="1"/>
      <c r="J92" s="122">
        <v>0.73399999999999999</v>
      </c>
      <c r="K92" s="57"/>
      <c r="L92" s="45">
        <f t="shared" si="2"/>
        <v>3.2560199999999995</v>
      </c>
      <c r="M92" s="44"/>
      <c r="N92" s="45">
        <f t="shared" si="3"/>
        <v>2.9435199999999999</v>
      </c>
      <c r="U92" s="126"/>
      <c r="V92" s="126"/>
      <c r="W92" s="127"/>
      <c r="X92" s="127"/>
    </row>
    <row r="93" spans="1:24" x14ac:dyDescent="0.2">
      <c r="A93" s="121">
        <v>180253</v>
      </c>
      <c r="B93" s="121">
        <v>183677</v>
      </c>
      <c r="C93" s="1"/>
      <c r="D93" s="122">
        <v>0.33300000000000002</v>
      </c>
      <c r="E93" s="56"/>
      <c r="F93" s="43">
        <f t="shared" si="0"/>
        <v>6.8529900000000001</v>
      </c>
      <c r="G93" s="42"/>
      <c r="H93" s="43">
        <f t="shared" si="1"/>
        <v>6.0392399999999995</v>
      </c>
      <c r="I93" s="1"/>
      <c r="J93" s="122">
        <v>0.72899999999999998</v>
      </c>
      <c r="K93" s="57"/>
      <c r="L93" s="45">
        <f t="shared" si="2"/>
        <v>3.3008699999999997</v>
      </c>
      <c r="M93" s="44"/>
      <c r="N93" s="45">
        <f t="shared" si="3"/>
        <v>2.9821199999999997</v>
      </c>
      <c r="U93" s="126"/>
      <c r="V93" s="126"/>
      <c r="W93" s="127"/>
      <c r="X93" s="127"/>
    </row>
    <row r="94" spans="1:24" x14ac:dyDescent="0.2">
      <c r="A94" s="121">
        <v>183678</v>
      </c>
      <c r="B94" s="121">
        <v>187109</v>
      </c>
      <c r="C94" s="1"/>
      <c r="D94" s="122">
        <v>0.33300000000000002</v>
      </c>
      <c r="E94" s="56"/>
      <c r="F94" s="43">
        <f t="shared" si="0"/>
        <v>6.8529900000000001</v>
      </c>
      <c r="G94" s="42"/>
      <c r="H94" s="43">
        <f t="shared" si="1"/>
        <v>6.0392399999999995</v>
      </c>
      <c r="I94" s="1"/>
      <c r="J94" s="122">
        <v>0.72199999999999998</v>
      </c>
      <c r="K94" s="57"/>
      <c r="L94" s="45">
        <f t="shared" si="2"/>
        <v>3.3636599999999994</v>
      </c>
      <c r="M94" s="44"/>
      <c r="N94" s="45">
        <f t="shared" si="3"/>
        <v>3.0361599999999997</v>
      </c>
      <c r="U94" s="126"/>
      <c r="V94" s="126"/>
      <c r="W94" s="127"/>
      <c r="X94" s="127"/>
    </row>
    <row r="95" spans="1:24" x14ac:dyDescent="0.2">
      <c r="A95" s="121">
        <v>187110</v>
      </c>
      <c r="B95" s="121">
        <v>190536</v>
      </c>
      <c r="C95" s="1"/>
      <c r="D95" s="122">
        <v>0.33300000000000002</v>
      </c>
      <c r="E95" s="56"/>
      <c r="F95" s="43">
        <f t="shared" si="0"/>
        <v>6.8529900000000001</v>
      </c>
      <c r="G95" s="42"/>
      <c r="H95" s="43">
        <f t="shared" si="1"/>
        <v>6.0392399999999995</v>
      </c>
      <c r="I95" s="1"/>
      <c r="J95" s="122">
        <v>0.71399999999999997</v>
      </c>
      <c r="K95" s="57"/>
      <c r="L95" s="45">
        <f t="shared" si="2"/>
        <v>3.4354199999999997</v>
      </c>
      <c r="M95" s="44"/>
      <c r="N95" s="45">
        <f t="shared" si="3"/>
        <v>3.0979199999999998</v>
      </c>
      <c r="U95" s="126"/>
      <c r="V95" s="126"/>
      <c r="W95" s="127"/>
      <c r="X95" s="127"/>
    </row>
    <row r="96" spans="1:24" x14ac:dyDescent="0.2">
      <c r="A96" s="121">
        <v>190537</v>
      </c>
      <c r="B96" s="121">
        <v>193966</v>
      </c>
      <c r="C96" s="1"/>
      <c r="D96" s="122">
        <v>0.33300000000000002</v>
      </c>
      <c r="E96" s="56"/>
      <c r="F96" s="43">
        <f t="shared" si="0"/>
        <v>6.8529900000000001</v>
      </c>
      <c r="G96" s="42"/>
      <c r="H96" s="43">
        <f t="shared" si="1"/>
        <v>6.0392399999999995</v>
      </c>
      <c r="I96" s="1"/>
      <c r="J96" s="122">
        <v>0.70699999999999996</v>
      </c>
      <c r="K96" s="57"/>
      <c r="L96" s="45">
        <f t="shared" si="2"/>
        <v>3.4982099999999998</v>
      </c>
      <c r="M96" s="44"/>
      <c r="N96" s="45">
        <f t="shared" si="3"/>
        <v>3.1519599999999999</v>
      </c>
      <c r="U96" s="126"/>
      <c r="V96" s="126"/>
      <c r="W96" s="127"/>
      <c r="X96" s="127"/>
    </row>
    <row r="97" spans="1:24" x14ac:dyDescent="0.2">
      <c r="A97" s="121">
        <v>193967</v>
      </c>
      <c r="B97" s="121">
        <v>197395</v>
      </c>
      <c r="C97" s="1"/>
      <c r="D97" s="122">
        <v>0.33300000000000002</v>
      </c>
      <c r="E97" s="56"/>
      <c r="F97" s="43">
        <f t="shared" si="0"/>
        <v>6.8529900000000001</v>
      </c>
      <c r="G97" s="42"/>
      <c r="H97" s="43">
        <f t="shared" si="1"/>
        <v>6.0392399999999995</v>
      </c>
      <c r="I97" s="1"/>
      <c r="J97" s="122">
        <v>0.70099999999999996</v>
      </c>
      <c r="K97" s="57"/>
      <c r="L97" s="45">
        <f t="shared" si="2"/>
        <v>3.5520299999999998</v>
      </c>
      <c r="M97" s="44"/>
      <c r="N97" s="45">
        <f t="shared" si="3"/>
        <v>3.19828</v>
      </c>
      <c r="U97" s="126"/>
      <c r="V97" s="126"/>
      <c r="W97" s="127"/>
      <c r="X97" s="127"/>
    </row>
    <row r="98" spans="1:24" x14ac:dyDescent="0.2">
      <c r="A98" s="121">
        <v>197396</v>
      </c>
      <c r="B98" s="121">
        <v>200822</v>
      </c>
      <c r="C98" s="1"/>
      <c r="D98" s="122">
        <v>0.33300000000000002</v>
      </c>
      <c r="E98" s="56"/>
      <c r="F98" s="43">
        <f t="shared" ref="F98:F100" si="4">IF($D$19&gt;=$F$28,($F$28*(100%-D98))+($F$19),$D$19*(100%-D98)+$F$19)</f>
        <v>6.8529900000000001</v>
      </c>
      <c r="G98" s="42"/>
      <c r="H98" s="43">
        <f t="shared" ref="H98:H101" si="5">IF($D$20&gt;=$H$28,($H$28*(100%-D98))+($F$20),$D$20*(100%-D98)+($F$20))</f>
        <v>6.0392399999999995</v>
      </c>
      <c r="I98" s="1"/>
      <c r="J98" s="122">
        <v>0.69299999999999995</v>
      </c>
      <c r="K98" s="57"/>
      <c r="L98" s="45">
        <f t="shared" ref="L98:L101" si="6">IF($D$19&gt;=$F$28,($F$28*(100%-J98))+($F$19),$D$19*(100%-J98)+$F$19)</f>
        <v>3.6237900000000001</v>
      </c>
      <c r="M98" s="44"/>
      <c r="N98" s="45">
        <f t="shared" ref="N98:N101" si="7">IF($D$20&gt;=$H$28,($H$28*(100%-J98))+($F$20),$D$20*(100%-J98)+($F$20))</f>
        <v>3.26004</v>
      </c>
      <c r="U98" s="126"/>
      <c r="V98" s="126"/>
      <c r="W98" s="127"/>
      <c r="X98" s="127"/>
    </row>
    <row r="99" spans="1:24" x14ac:dyDescent="0.2">
      <c r="A99" s="121">
        <v>200823</v>
      </c>
      <c r="B99" s="121">
        <v>204252</v>
      </c>
      <c r="C99" s="1"/>
      <c r="D99" s="122">
        <v>0.33300000000000002</v>
      </c>
      <c r="E99" s="56"/>
      <c r="F99" s="43">
        <f t="shared" si="4"/>
        <v>6.8529900000000001</v>
      </c>
      <c r="G99" s="42"/>
      <c r="H99" s="43">
        <f t="shared" si="5"/>
        <v>6.0392399999999995</v>
      </c>
      <c r="I99" s="1"/>
      <c r="J99" s="122">
        <v>0.68500000000000005</v>
      </c>
      <c r="K99" s="57"/>
      <c r="L99" s="45">
        <f t="shared" si="6"/>
        <v>3.695549999999999</v>
      </c>
      <c r="M99" s="44"/>
      <c r="N99" s="45">
        <f t="shared" si="7"/>
        <v>3.3217999999999992</v>
      </c>
      <c r="U99" s="126"/>
      <c r="V99" s="126"/>
      <c r="W99" s="127"/>
      <c r="X99" s="127"/>
    </row>
    <row r="100" spans="1:24" x14ac:dyDescent="0.2">
      <c r="A100" s="121">
        <v>204253</v>
      </c>
      <c r="B100" s="121">
        <v>207679</v>
      </c>
      <c r="C100" s="1"/>
      <c r="D100" s="122">
        <v>0.33300000000000002</v>
      </c>
      <c r="E100" s="56"/>
      <c r="F100" s="43">
        <f t="shared" si="4"/>
        <v>6.8529900000000001</v>
      </c>
      <c r="G100" s="42"/>
      <c r="H100" s="43">
        <f t="shared" si="5"/>
        <v>6.0392399999999995</v>
      </c>
      <c r="I100" s="1"/>
      <c r="J100" s="122">
        <v>0.68</v>
      </c>
      <c r="K100" s="57"/>
      <c r="L100" s="45">
        <f t="shared" si="6"/>
        <v>3.7403999999999988</v>
      </c>
      <c r="M100" s="44"/>
      <c r="N100" s="45">
        <f t="shared" si="7"/>
        <v>3.3603999999999994</v>
      </c>
      <c r="U100" s="126"/>
      <c r="V100" s="126"/>
      <c r="W100" s="127"/>
      <c r="X100" s="127"/>
    </row>
    <row r="101" spans="1:24" x14ac:dyDescent="0.2">
      <c r="A101" s="121">
        <v>207680</v>
      </c>
      <c r="B101" s="120" t="s">
        <v>58</v>
      </c>
      <c r="C101" s="1"/>
      <c r="D101" s="122">
        <v>0.33300000000000002</v>
      </c>
      <c r="E101" s="56"/>
      <c r="F101" s="43">
        <f>IF($D$19&gt;=$F$28,($F$28*(100%-D101))+($F$19),$D$19*(100%-D101)+$F$19)</f>
        <v>6.8529900000000001</v>
      </c>
      <c r="G101" s="42"/>
      <c r="H101" s="43">
        <f t="shared" si="5"/>
        <v>6.0392399999999995</v>
      </c>
      <c r="I101" s="1"/>
      <c r="J101" s="122">
        <v>0.67100000000000004</v>
      </c>
      <c r="K101" s="57"/>
      <c r="L101" s="45">
        <f t="shared" si="6"/>
        <v>3.8211299999999992</v>
      </c>
      <c r="M101" s="44"/>
      <c r="N101" s="45">
        <f t="shared" si="7"/>
        <v>3.4298799999999994</v>
      </c>
      <c r="R101" s="123">
        <f>+($D$19*(1-D101))+$F$19</f>
        <v>6.8529900000000001</v>
      </c>
      <c r="S101" s="123">
        <f>+(+$D$19*(1-J101))+$F$19</f>
        <v>3.8211299999999992</v>
      </c>
      <c r="U101" s="126"/>
      <c r="W101" s="127"/>
      <c r="X101" s="127"/>
    </row>
    <row r="102" spans="1:24" x14ac:dyDescent="0.2">
      <c r="C102" s="1"/>
      <c r="I102" s="1"/>
    </row>
    <row r="103" spans="1:24" x14ac:dyDescent="0.2">
      <c r="C103" s="1"/>
      <c r="I103" s="1"/>
    </row>
    <row r="104" spans="1:24" x14ac:dyDescent="0.2">
      <c r="C104" s="1"/>
      <c r="I104" s="1"/>
    </row>
    <row r="105" spans="1:24" x14ac:dyDescent="0.2">
      <c r="A105" s="49"/>
      <c r="C105" s="1"/>
      <c r="I105" s="1"/>
    </row>
    <row r="106" spans="1:24" x14ac:dyDescent="0.2">
      <c r="A106" s="49"/>
      <c r="C106" s="1"/>
      <c r="I106" s="1"/>
    </row>
    <row r="107" spans="1:24" x14ac:dyDescent="0.2">
      <c r="C107" s="1"/>
      <c r="I107" s="1"/>
    </row>
    <row r="108" spans="1:24" x14ac:dyDescent="0.2">
      <c r="C108" s="1"/>
      <c r="I108" s="1"/>
    </row>
    <row r="109" spans="1:24" x14ac:dyDescent="0.2">
      <c r="C109" s="1"/>
      <c r="I109" s="1"/>
    </row>
    <row r="110" spans="1:24" ht="15.75" x14ac:dyDescent="0.2">
      <c r="A110" s="51"/>
      <c r="B110" s="52"/>
      <c r="C110" s="55"/>
      <c r="D110" s="50"/>
      <c r="I110" s="1"/>
    </row>
    <row r="111" spans="1:24" ht="15.75" x14ac:dyDescent="0.2">
      <c r="A111" s="52"/>
      <c r="B111" s="52"/>
      <c r="C111" s="55"/>
      <c r="D111" s="50"/>
      <c r="I111" s="1"/>
    </row>
    <row r="112" spans="1:24" ht="15.75" x14ac:dyDescent="0.2">
      <c r="A112" s="52"/>
      <c r="B112" s="52"/>
      <c r="C112" s="55"/>
      <c r="D112" s="50"/>
      <c r="I112" s="1"/>
    </row>
    <row r="113" spans="1:10" ht="15.75" x14ac:dyDescent="0.2">
      <c r="A113" s="52"/>
      <c r="B113" s="52"/>
      <c r="C113" s="55"/>
      <c r="D113" s="50"/>
      <c r="I113" s="1"/>
    </row>
    <row r="114" spans="1:10" ht="15.75" x14ac:dyDescent="0.2">
      <c r="A114" s="52"/>
      <c r="B114" s="52"/>
      <c r="C114" s="50"/>
      <c r="D114" s="50"/>
    </row>
    <row r="115" spans="1:10" ht="15.75" x14ac:dyDescent="0.2">
      <c r="A115" s="52"/>
      <c r="B115" s="52"/>
      <c r="C115" s="50"/>
      <c r="D115" s="50"/>
      <c r="F115"/>
      <c r="H115"/>
      <c r="J115"/>
    </row>
    <row r="116" spans="1:10" ht="15.75" x14ac:dyDescent="0.2">
      <c r="A116" s="52"/>
      <c r="B116" s="52"/>
      <c r="C116" s="50"/>
      <c r="D116" s="50"/>
      <c r="F116"/>
      <c r="H116"/>
      <c r="J116"/>
    </row>
    <row r="117" spans="1:10" ht="15.75" x14ac:dyDescent="0.2">
      <c r="A117" s="52"/>
      <c r="B117" s="52"/>
      <c r="C117" s="50"/>
      <c r="D117" s="50"/>
      <c r="F117"/>
      <c r="H117"/>
      <c r="J117"/>
    </row>
    <row r="118" spans="1:10" ht="15.75" x14ac:dyDescent="0.2">
      <c r="A118" s="52"/>
      <c r="B118" s="52"/>
      <c r="C118" s="50"/>
      <c r="D118" s="50"/>
      <c r="F118"/>
      <c r="H118"/>
      <c r="J118"/>
    </row>
    <row r="119" spans="1:10" ht="15.75" x14ac:dyDescent="0.2">
      <c r="A119" s="52"/>
      <c r="B119" s="52"/>
      <c r="C119" s="50"/>
      <c r="D119" s="50"/>
      <c r="F119"/>
      <c r="H119"/>
      <c r="J119"/>
    </row>
    <row r="120" spans="1:10" ht="15.75" x14ac:dyDescent="0.2">
      <c r="A120" s="52"/>
      <c r="B120" s="52"/>
      <c r="C120" s="50"/>
      <c r="D120" s="50"/>
      <c r="F120"/>
      <c r="H120"/>
      <c r="J120"/>
    </row>
    <row r="121" spans="1:10" ht="15.75" x14ac:dyDescent="0.2">
      <c r="A121" s="52"/>
      <c r="B121" s="52"/>
      <c r="C121" s="50"/>
      <c r="D121" s="50"/>
      <c r="F121"/>
      <c r="H121"/>
      <c r="J121"/>
    </row>
    <row r="122" spans="1:10" ht="15.75" x14ac:dyDescent="0.2">
      <c r="A122" s="52"/>
      <c r="B122" s="52"/>
      <c r="C122" s="50"/>
      <c r="D122" s="50"/>
      <c r="F122"/>
      <c r="H122"/>
      <c r="J122"/>
    </row>
    <row r="123" spans="1:10" ht="15.75" x14ac:dyDescent="0.2">
      <c r="A123" s="52"/>
      <c r="B123" s="52"/>
      <c r="C123" s="50"/>
      <c r="D123" s="50"/>
      <c r="F123"/>
      <c r="H123"/>
      <c r="J123"/>
    </row>
    <row r="124" spans="1:10" ht="15.75" x14ac:dyDescent="0.2">
      <c r="A124" s="52"/>
      <c r="B124" s="52"/>
      <c r="C124" s="50"/>
      <c r="D124" s="50"/>
      <c r="F124"/>
      <c r="H124"/>
      <c r="J124"/>
    </row>
    <row r="125" spans="1:10" ht="15.75" x14ac:dyDescent="0.2">
      <c r="A125" s="52"/>
      <c r="B125" s="52"/>
      <c r="C125" s="50"/>
      <c r="D125" s="50"/>
      <c r="F125"/>
      <c r="H125"/>
      <c r="J125"/>
    </row>
    <row r="126" spans="1:10" ht="15.75" x14ac:dyDescent="0.2">
      <c r="A126" s="52"/>
      <c r="B126" s="52"/>
      <c r="C126" s="50"/>
      <c r="D126" s="50"/>
      <c r="F126"/>
      <c r="H126"/>
      <c r="J126"/>
    </row>
    <row r="127" spans="1:10" ht="15.75" x14ac:dyDescent="0.2">
      <c r="A127" s="52"/>
      <c r="B127" s="52"/>
      <c r="C127" s="50"/>
      <c r="D127" s="50"/>
      <c r="F127"/>
      <c r="H127"/>
      <c r="J127"/>
    </row>
    <row r="128" spans="1:10" ht="15.75" x14ac:dyDescent="0.2">
      <c r="A128" s="52"/>
      <c r="B128" s="52"/>
      <c r="C128" s="50"/>
      <c r="D128" s="50"/>
      <c r="F128"/>
      <c r="H128"/>
      <c r="J128"/>
    </row>
    <row r="129" spans="1:10" ht="15.75" x14ac:dyDescent="0.2">
      <c r="A129" s="52"/>
      <c r="B129" s="52"/>
      <c r="C129" s="50"/>
      <c r="D129" s="50"/>
      <c r="F129"/>
      <c r="H129"/>
      <c r="J129"/>
    </row>
    <row r="130" spans="1:10" ht="15.75" x14ac:dyDescent="0.2">
      <c r="A130" s="52"/>
      <c r="B130" s="52"/>
      <c r="C130" s="50"/>
      <c r="D130" s="50"/>
      <c r="F130"/>
      <c r="H130"/>
      <c r="J130"/>
    </row>
    <row r="131" spans="1:10" ht="15.75" x14ac:dyDescent="0.2">
      <c r="A131" s="52"/>
      <c r="B131" s="52"/>
      <c r="C131" s="50"/>
      <c r="D131" s="50"/>
      <c r="F131"/>
      <c r="H131"/>
      <c r="J131"/>
    </row>
    <row r="132" spans="1:10" ht="15.75" x14ac:dyDescent="0.2">
      <c r="A132" s="52"/>
      <c r="B132" s="52"/>
      <c r="C132" s="50"/>
      <c r="D132" s="50"/>
      <c r="F132"/>
      <c r="H132"/>
      <c r="J132"/>
    </row>
    <row r="133" spans="1:10" ht="15.75" x14ac:dyDescent="0.2">
      <c r="A133" s="52"/>
      <c r="B133" s="52"/>
      <c r="C133" s="50"/>
      <c r="D133" s="50"/>
      <c r="F133"/>
      <c r="H133"/>
      <c r="J133"/>
    </row>
    <row r="134" spans="1:10" ht="15.75" x14ac:dyDescent="0.2">
      <c r="A134" s="52"/>
      <c r="B134" s="52"/>
      <c r="C134" s="50"/>
      <c r="D134" s="50"/>
      <c r="F134"/>
      <c r="H134"/>
      <c r="J134"/>
    </row>
    <row r="135" spans="1:10" ht="15.75" x14ac:dyDescent="0.2">
      <c r="A135" s="52"/>
      <c r="B135" s="52"/>
      <c r="C135" s="50"/>
      <c r="D135" s="50"/>
      <c r="F135"/>
      <c r="H135"/>
      <c r="J135"/>
    </row>
    <row r="136" spans="1:10" ht="15.75" x14ac:dyDescent="0.2">
      <c r="A136" s="52"/>
      <c r="B136" s="52"/>
      <c r="C136" s="50"/>
      <c r="D136" s="50"/>
      <c r="F136"/>
      <c r="H136"/>
      <c r="J136"/>
    </row>
    <row r="137" spans="1:10" ht="15.75" x14ac:dyDescent="0.2">
      <c r="A137" s="52"/>
      <c r="B137" s="52"/>
      <c r="C137" s="50"/>
      <c r="D137" s="50"/>
      <c r="F137"/>
      <c r="H137"/>
      <c r="J137"/>
    </row>
    <row r="138" spans="1:10" ht="15.75" x14ac:dyDescent="0.2">
      <c r="A138" s="52"/>
      <c r="B138" s="52"/>
      <c r="C138" s="50"/>
      <c r="D138" s="50"/>
      <c r="F138"/>
      <c r="H138"/>
      <c r="J138"/>
    </row>
    <row r="139" spans="1:10" ht="15.75" x14ac:dyDescent="0.2">
      <c r="A139" s="52"/>
      <c r="B139" s="52"/>
      <c r="C139" s="50"/>
      <c r="D139" s="50"/>
      <c r="F139"/>
      <c r="H139"/>
      <c r="J139"/>
    </row>
    <row r="140" spans="1:10" ht="15.75" x14ac:dyDescent="0.2">
      <c r="A140" s="52"/>
      <c r="B140" s="52"/>
      <c r="C140" s="50"/>
      <c r="D140" s="50"/>
      <c r="F140"/>
      <c r="H140"/>
      <c r="J140"/>
    </row>
    <row r="141" spans="1:10" ht="15.75" x14ac:dyDescent="0.2">
      <c r="A141" s="52"/>
      <c r="B141" s="52"/>
      <c r="C141" s="50"/>
      <c r="D141" s="50"/>
      <c r="F141"/>
      <c r="H141"/>
      <c r="J141"/>
    </row>
    <row r="142" spans="1:10" ht="15.75" x14ac:dyDescent="0.2">
      <c r="A142" s="52"/>
      <c r="B142" s="52"/>
      <c r="C142" s="50"/>
      <c r="D142" s="50"/>
      <c r="F142"/>
      <c r="H142"/>
      <c r="J142"/>
    </row>
    <row r="143" spans="1:10" ht="15.75" x14ac:dyDescent="0.2">
      <c r="A143" s="52"/>
      <c r="B143" s="52"/>
      <c r="C143" s="50"/>
      <c r="D143" s="50"/>
      <c r="F143"/>
      <c r="H143"/>
      <c r="J143"/>
    </row>
    <row r="144" spans="1:10" ht="15.75" x14ac:dyDescent="0.2">
      <c r="A144" s="52"/>
      <c r="B144" s="52"/>
      <c r="C144" s="50"/>
      <c r="D144" s="50"/>
      <c r="F144"/>
      <c r="H144"/>
      <c r="J144"/>
    </row>
    <row r="145" spans="1:10" ht="15.75" x14ac:dyDescent="0.2">
      <c r="A145" s="52"/>
      <c r="B145" s="52"/>
      <c r="C145" s="50"/>
      <c r="D145" s="50"/>
      <c r="F145"/>
      <c r="H145"/>
      <c r="J145"/>
    </row>
    <row r="146" spans="1:10" ht="15.75" x14ac:dyDescent="0.2">
      <c r="A146" s="52"/>
      <c r="B146" s="52"/>
      <c r="C146" s="50"/>
      <c r="D146" s="50"/>
      <c r="F146"/>
      <c r="H146"/>
      <c r="J146"/>
    </row>
    <row r="147" spans="1:10" ht="15.75" x14ac:dyDescent="0.2">
      <c r="A147" s="52"/>
      <c r="B147" s="52"/>
      <c r="C147" s="50"/>
      <c r="D147" s="50"/>
      <c r="F147"/>
      <c r="H147"/>
      <c r="J147"/>
    </row>
    <row r="148" spans="1:10" ht="15.75" x14ac:dyDescent="0.2">
      <c r="A148" s="52"/>
      <c r="B148" s="52"/>
      <c r="C148" s="50"/>
      <c r="D148" s="50"/>
      <c r="F148"/>
      <c r="H148"/>
      <c r="J148"/>
    </row>
    <row r="149" spans="1:10" ht="15.75" x14ac:dyDescent="0.2">
      <c r="A149" s="52"/>
      <c r="B149" s="52"/>
      <c r="C149" s="50"/>
      <c r="D149" s="50"/>
      <c r="F149"/>
      <c r="H149"/>
      <c r="J149"/>
    </row>
    <row r="150" spans="1:10" ht="15.75" x14ac:dyDescent="0.2">
      <c r="A150" s="53"/>
      <c r="B150" s="54"/>
      <c r="C150" s="50"/>
      <c r="D150" s="50"/>
      <c r="F150"/>
      <c r="H150"/>
      <c r="J150"/>
    </row>
    <row r="151" spans="1:10" ht="15.75" x14ac:dyDescent="0.2">
      <c r="A151" s="54"/>
      <c r="B151" s="54"/>
      <c r="C151" s="50"/>
      <c r="D151" s="50"/>
      <c r="F151"/>
      <c r="H151"/>
      <c r="J151"/>
    </row>
    <row r="152" spans="1:10" ht="15.75" x14ac:dyDescent="0.2">
      <c r="A152" s="54"/>
      <c r="B152" s="54"/>
      <c r="C152" s="50"/>
      <c r="D152" s="50"/>
      <c r="F152"/>
      <c r="H152"/>
      <c r="J152"/>
    </row>
    <row r="153" spans="1:10" ht="15.75" x14ac:dyDescent="0.2">
      <c r="A153" s="54"/>
      <c r="B153" s="54"/>
      <c r="C153" s="50"/>
      <c r="D153" s="50"/>
      <c r="F153"/>
      <c r="H153"/>
      <c r="J153"/>
    </row>
    <row r="154" spans="1:10" ht="15.75" x14ac:dyDescent="0.2">
      <c r="A154" s="54"/>
      <c r="B154" s="54"/>
      <c r="C154" s="50"/>
      <c r="D154" s="50"/>
      <c r="F154"/>
      <c r="H154"/>
      <c r="J154"/>
    </row>
    <row r="155" spans="1:10" ht="15.75" x14ac:dyDescent="0.2">
      <c r="A155" s="54"/>
      <c r="B155" s="54"/>
      <c r="C155" s="50"/>
      <c r="D155" s="50"/>
      <c r="F155"/>
      <c r="H155"/>
      <c r="J155"/>
    </row>
    <row r="156" spans="1:10" ht="15.75" x14ac:dyDescent="0.2">
      <c r="A156" s="54"/>
      <c r="B156" s="54"/>
      <c r="C156" s="50"/>
      <c r="D156" s="50"/>
      <c r="F156"/>
      <c r="H156"/>
      <c r="J156"/>
    </row>
    <row r="157" spans="1:10" ht="15.75" x14ac:dyDescent="0.2">
      <c r="A157" s="54"/>
      <c r="B157" s="54"/>
      <c r="C157" s="50"/>
      <c r="D157" s="50"/>
      <c r="F157"/>
      <c r="H157"/>
      <c r="J157"/>
    </row>
    <row r="158" spans="1:10" ht="15.75" x14ac:dyDescent="0.2">
      <c r="A158" s="54"/>
      <c r="B158" s="54"/>
      <c r="C158" s="50"/>
      <c r="D158" s="50"/>
      <c r="F158"/>
      <c r="H158"/>
      <c r="J158"/>
    </row>
    <row r="159" spans="1:10" ht="15.75" x14ac:dyDescent="0.2">
      <c r="A159" s="54"/>
      <c r="B159" s="54"/>
      <c r="C159" s="50"/>
      <c r="D159" s="50"/>
      <c r="F159"/>
      <c r="H159"/>
      <c r="J159"/>
    </row>
    <row r="160" spans="1:10" ht="15.75" x14ac:dyDescent="0.2">
      <c r="A160" s="54"/>
      <c r="B160" s="54"/>
      <c r="C160" s="50"/>
      <c r="D160" s="50"/>
      <c r="F160"/>
      <c r="H160"/>
      <c r="J160"/>
    </row>
    <row r="161" spans="1:10" ht="15.75" x14ac:dyDescent="0.2">
      <c r="A161" s="54"/>
      <c r="B161" s="54"/>
      <c r="C161" s="50"/>
      <c r="D161" s="50"/>
      <c r="F161"/>
      <c r="H161"/>
      <c r="J161"/>
    </row>
    <row r="162" spans="1:10" ht="15.75" x14ac:dyDescent="0.2">
      <c r="A162" s="54"/>
      <c r="B162" s="54"/>
      <c r="C162" s="50"/>
      <c r="D162" s="50"/>
      <c r="F162"/>
      <c r="H162"/>
      <c r="J162"/>
    </row>
    <row r="163" spans="1:10" ht="15.75" x14ac:dyDescent="0.2">
      <c r="A163" s="54"/>
      <c r="B163" s="54"/>
      <c r="C163" s="50"/>
      <c r="D163" s="50"/>
      <c r="F163"/>
      <c r="H163"/>
      <c r="J163"/>
    </row>
    <row r="164" spans="1:10" ht="15.75" x14ac:dyDescent="0.2">
      <c r="A164" s="54"/>
      <c r="B164" s="54"/>
      <c r="C164" s="50"/>
      <c r="D164" s="50"/>
      <c r="F164"/>
      <c r="H164"/>
      <c r="J164"/>
    </row>
    <row r="165" spans="1:10" ht="15.75" x14ac:dyDescent="0.2">
      <c r="A165" s="54"/>
      <c r="B165" s="54"/>
      <c r="C165" s="50"/>
      <c r="D165" s="50"/>
      <c r="F165"/>
      <c r="H165"/>
      <c r="J165"/>
    </row>
    <row r="166" spans="1:10" ht="15.75" x14ac:dyDescent="0.2">
      <c r="A166" s="54"/>
      <c r="B166" s="54"/>
      <c r="C166" s="50"/>
      <c r="D166" s="50"/>
      <c r="F166"/>
      <c r="H166"/>
      <c r="J166"/>
    </row>
    <row r="167" spans="1:10" ht="15.75" x14ac:dyDescent="0.2">
      <c r="A167" s="54"/>
      <c r="B167" s="53"/>
      <c r="C167" s="50"/>
      <c r="D167" s="50"/>
      <c r="F167"/>
      <c r="H167"/>
      <c r="J167"/>
    </row>
    <row r="168" spans="1:10" ht="15.75" x14ac:dyDescent="0.2">
      <c r="A168" s="54"/>
      <c r="B168" s="54"/>
      <c r="C168" s="50"/>
      <c r="D168" s="50"/>
      <c r="F168"/>
      <c r="H168"/>
      <c r="J168"/>
    </row>
    <row r="169" spans="1:10" ht="15.75" x14ac:dyDescent="0.2">
      <c r="A169" s="54"/>
      <c r="B169" s="54"/>
      <c r="C169" s="50"/>
      <c r="D169" s="50"/>
      <c r="F169"/>
      <c r="H169"/>
      <c r="J169"/>
    </row>
    <row r="170" spans="1:10" ht="15.75" x14ac:dyDescent="0.2">
      <c r="A170" s="54"/>
      <c r="B170" s="54"/>
      <c r="C170" s="50"/>
      <c r="D170" s="50"/>
      <c r="F170"/>
      <c r="H170"/>
      <c r="J170"/>
    </row>
    <row r="171" spans="1:10" ht="15.75" x14ac:dyDescent="0.2">
      <c r="A171" s="54"/>
      <c r="B171" s="54"/>
      <c r="C171" s="50"/>
      <c r="D171" s="50"/>
      <c r="F171"/>
      <c r="H171"/>
      <c r="J171"/>
    </row>
    <row r="172" spans="1:10" ht="15.75" x14ac:dyDescent="0.2">
      <c r="A172" s="54"/>
      <c r="B172" s="54"/>
      <c r="C172" s="50"/>
      <c r="D172" s="50"/>
      <c r="F172"/>
      <c r="H172"/>
      <c r="J172"/>
    </row>
    <row r="173" spans="1:10" ht="15.75" x14ac:dyDescent="0.2">
      <c r="A173" s="54"/>
      <c r="B173" s="54"/>
      <c r="C173" s="50"/>
      <c r="D173" s="50"/>
      <c r="F173"/>
      <c r="H173"/>
      <c r="J173"/>
    </row>
    <row r="174" spans="1:10" ht="15.75" x14ac:dyDescent="0.2">
      <c r="A174" s="54"/>
      <c r="B174" s="54"/>
      <c r="C174" s="50"/>
      <c r="D174" s="50"/>
      <c r="F174"/>
      <c r="H174"/>
      <c r="J174"/>
    </row>
    <row r="175" spans="1:10" ht="15.75" x14ac:dyDescent="0.2">
      <c r="A175" s="54"/>
      <c r="B175" s="54"/>
      <c r="C175" s="50"/>
      <c r="D175" s="50"/>
      <c r="F175"/>
      <c r="H175"/>
      <c r="J175"/>
    </row>
    <row r="176" spans="1:10" ht="15.75" x14ac:dyDescent="0.2">
      <c r="A176" s="54"/>
      <c r="B176" s="54"/>
      <c r="C176" s="50"/>
      <c r="D176" s="50"/>
      <c r="F176"/>
      <c r="H176"/>
      <c r="J176"/>
    </row>
    <row r="177" spans="1:10" ht="15.75" x14ac:dyDescent="0.2">
      <c r="A177" s="54"/>
      <c r="B177" s="54"/>
      <c r="C177" s="50"/>
      <c r="D177" s="50"/>
      <c r="F177"/>
      <c r="H177"/>
      <c r="J177"/>
    </row>
    <row r="178" spans="1:10" ht="15.75" x14ac:dyDescent="0.2">
      <c r="A178" s="54"/>
      <c r="B178" s="51"/>
      <c r="C178" s="50"/>
      <c r="D178" s="50"/>
      <c r="F178"/>
      <c r="H178"/>
      <c r="J178"/>
    </row>
  </sheetData>
  <mergeCells count="3">
    <mergeCell ref="A24:B24"/>
    <mergeCell ref="D24:H24"/>
    <mergeCell ref="J24:N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Voorbeeldberekening</vt:lpstr>
      <vt:lpstr>Tabel 2023 40 weken</vt:lpstr>
      <vt:lpstr>Voorbeeldberekening!Afdrukbereik</vt:lpstr>
    </vt:vector>
  </TitlesOfParts>
  <Company>Kinderopvang De Eerste Stap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Bard Evers</dc:creator>
  <cp:lastModifiedBy>Nathalie Gloudemans</cp:lastModifiedBy>
  <cp:lastPrinted>2015-11-11T10:17:54Z</cp:lastPrinted>
  <dcterms:created xsi:type="dcterms:W3CDTF">2011-09-27T07:14:59Z</dcterms:created>
  <dcterms:modified xsi:type="dcterms:W3CDTF">2022-11-29T13:01:04Z</dcterms:modified>
</cp:coreProperties>
</file>