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R:\Website\Rekenmodellen\"/>
    </mc:Choice>
  </mc:AlternateContent>
  <workbookProtection workbookAlgorithmName="SHA-512" workbookHashValue="I6zeOmAa6jT79o9xS3WJglqghSVr4d9dcLkFzwkxgBn5L2HTLjs+EiCi9Jxo68zUwQdrO2rnfzd4wYFMnqpWpg==" workbookSaltValue="Bao6dNCSLNSH+Lgi17wD6A==" workbookSpinCount="100000" lockStructure="1"/>
  <bookViews>
    <workbookView xWindow="9525" yWindow="30" windowWidth="9615" windowHeight="8310"/>
  </bookViews>
  <sheets>
    <sheet name="Voorbeeldberekening" sheetId="4" r:id="rId1"/>
    <sheet name="Tabel 2020 40 weken" sheetId="16" state="hidden" r:id="rId2"/>
  </sheets>
  <definedNames>
    <definedName name="_xlnm.Print_Area" localSheetId="0">Voorbeeldberekening!$A$1:$H$47</definedName>
    <definedName name="Opvangvorm" localSheetId="1">#REF!</definedName>
    <definedName name="Opvangvorm">#REF!</definedName>
    <definedName name="Scholen" localSheetId="1">#REF!</definedName>
    <definedName name="Scholen">#REF!</definedName>
  </definedNames>
  <calcPr calcId="162913"/>
</workbook>
</file>

<file path=xl/calcChain.xml><?xml version="1.0" encoding="utf-8"?>
<calcChain xmlns="http://schemas.openxmlformats.org/spreadsheetml/2006/main">
  <c r="S89" i="16" l="1"/>
  <c r="R89" i="16"/>
  <c r="S61" i="16"/>
  <c r="R61" i="16"/>
  <c r="S33" i="16"/>
  <c r="R33" i="16"/>
  <c r="R101" i="16"/>
  <c r="S101" i="16"/>
  <c r="F101" i="16"/>
  <c r="E36" i="4" l="1"/>
  <c r="E35" i="4" l="1"/>
  <c r="F20" i="16" l="1"/>
  <c r="F19" i="16"/>
  <c r="C39" i="4"/>
  <c r="L35" i="16" l="1"/>
  <c r="L37" i="16"/>
  <c r="L39" i="16"/>
  <c r="L41" i="16"/>
  <c r="L43" i="16"/>
  <c r="L45" i="16"/>
  <c r="L47" i="16"/>
  <c r="L49" i="16"/>
  <c r="L51" i="16"/>
  <c r="L53" i="16"/>
  <c r="L55" i="16"/>
  <c r="L57" i="16"/>
  <c r="L59" i="16"/>
  <c r="L61" i="16"/>
  <c r="L63" i="16"/>
  <c r="L65" i="16"/>
  <c r="L67" i="16"/>
  <c r="L69" i="16"/>
  <c r="L71" i="16"/>
  <c r="L73" i="16"/>
  <c r="L75" i="16"/>
  <c r="L77" i="16"/>
  <c r="L79" i="16"/>
  <c r="L81" i="16"/>
  <c r="L83" i="16"/>
  <c r="L85" i="16"/>
  <c r="L87" i="16"/>
  <c r="L89" i="16"/>
  <c r="L91" i="16"/>
  <c r="L93" i="16"/>
  <c r="L95" i="16"/>
  <c r="L97" i="16"/>
  <c r="L99" i="16"/>
  <c r="L101" i="16"/>
  <c r="F35" i="16"/>
  <c r="F37" i="16"/>
  <c r="F39" i="16"/>
  <c r="F41" i="16"/>
  <c r="F43" i="16"/>
  <c r="F45" i="16"/>
  <c r="F47" i="16"/>
  <c r="F49" i="16"/>
  <c r="F51" i="16"/>
  <c r="F53" i="16"/>
  <c r="F55" i="16"/>
  <c r="F57" i="16"/>
  <c r="F59" i="16"/>
  <c r="F61" i="16"/>
  <c r="F63" i="16"/>
  <c r="F65" i="16"/>
  <c r="F67" i="16"/>
  <c r="F69" i="16"/>
  <c r="F71" i="16"/>
  <c r="F73" i="16"/>
  <c r="F75" i="16"/>
  <c r="F81" i="16"/>
  <c r="F85" i="16"/>
  <c r="F33" i="16"/>
  <c r="L34" i="16"/>
  <c r="L36" i="16"/>
  <c r="L38" i="16"/>
  <c r="L40" i="16"/>
  <c r="L42" i="16"/>
  <c r="L44" i="16"/>
  <c r="L46" i="16"/>
  <c r="L48" i="16"/>
  <c r="L50" i="16"/>
  <c r="L52" i="16"/>
  <c r="L54" i="16"/>
  <c r="L56" i="16"/>
  <c r="L58" i="16"/>
  <c r="L60" i="16"/>
  <c r="L62" i="16"/>
  <c r="L64" i="16"/>
  <c r="L66" i="16"/>
  <c r="L68" i="16"/>
  <c r="L70" i="16"/>
  <c r="L72" i="16"/>
  <c r="L74" i="16"/>
  <c r="L76" i="16"/>
  <c r="L78" i="16"/>
  <c r="L80" i="16"/>
  <c r="L82" i="16"/>
  <c r="L84" i="16"/>
  <c r="L86" i="16"/>
  <c r="L88" i="16"/>
  <c r="L90" i="16"/>
  <c r="L92" i="16"/>
  <c r="L94" i="16"/>
  <c r="L96" i="16"/>
  <c r="L98" i="16"/>
  <c r="L100" i="16"/>
  <c r="F34" i="16"/>
  <c r="F36" i="16"/>
  <c r="F38" i="16"/>
  <c r="F40" i="16"/>
  <c r="F42" i="16"/>
  <c r="F44" i="16"/>
  <c r="F46" i="16"/>
  <c r="F48" i="16"/>
  <c r="F50" i="16"/>
  <c r="F52" i="16"/>
  <c r="F54" i="16"/>
  <c r="F56" i="16"/>
  <c r="F58" i="16"/>
  <c r="F60" i="16"/>
  <c r="F62" i="16"/>
  <c r="F64" i="16"/>
  <c r="F66" i="16"/>
  <c r="F68" i="16"/>
  <c r="F70" i="16"/>
  <c r="F72" i="16"/>
  <c r="F74" i="16"/>
  <c r="F76" i="16"/>
  <c r="F78" i="16"/>
  <c r="F80" i="16"/>
  <c r="F82" i="16"/>
  <c r="F84" i="16"/>
  <c r="F86" i="16"/>
  <c r="F88" i="16"/>
  <c r="F90" i="16"/>
  <c r="F92" i="16"/>
  <c r="F94" i="16"/>
  <c r="F96" i="16"/>
  <c r="F98" i="16"/>
  <c r="F100" i="16"/>
  <c r="L33" i="16"/>
  <c r="F77" i="16"/>
  <c r="F79" i="16"/>
  <c r="F91" i="16"/>
  <c r="F99" i="16"/>
  <c r="F83" i="16"/>
  <c r="F89" i="16"/>
  <c r="F93" i="16"/>
  <c r="F97" i="16"/>
  <c r="F87" i="16"/>
  <c r="F95" i="16"/>
  <c r="N35" i="16"/>
  <c r="N37" i="16"/>
  <c r="N39" i="16"/>
  <c r="N41" i="16"/>
  <c r="N43" i="16"/>
  <c r="N45" i="16"/>
  <c r="N47" i="16"/>
  <c r="N49" i="16"/>
  <c r="N51" i="16"/>
  <c r="N53" i="16"/>
  <c r="N55" i="16"/>
  <c r="N57" i="16"/>
  <c r="N59" i="16"/>
  <c r="N61" i="16"/>
  <c r="N63" i="16"/>
  <c r="N65" i="16"/>
  <c r="N67" i="16"/>
  <c r="N69" i="16"/>
  <c r="N71" i="16"/>
  <c r="N73" i="16"/>
  <c r="N75" i="16"/>
  <c r="N77" i="16"/>
  <c r="N79" i="16"/>
  <c r="N81" i="16"/>
  <c r="N83" i="16"/>
  <c r="N85" i="16"/>
  <c r="N87" i="16"/>
  <c r="N89" i="16"/>
  <c r="N91" i="16"/>
  <c r="N93" i="16"/>
  <c r="N95" i="16"/>
  <c r="N97" i="16"/>
  <c r="N99" i="16"/>
  <c r="N101" i="16"/>
  <c r="H35" i="16"/>
  <c r="H37" i="16"/>
  <c r="H39" i="16"/>
  <c r="H41" i="16"/>
  <c r="H43" i="16"/>
  <c r="H45" i="16"/>
  <c r="H47" i="16"/>
  <c r="H49" i="16"/>
  <c r="H51" i="16"/>
  <c r="H53" i="16"/>
  <c r="H55" i="16"/>
  <c r="H57" i="16"/>
  <c r="H59" i="16"/>
  <c r="H61" i="16"/>
  <c r="H63" i="16"/>
  <c r="H65" i="16"/>
  <c r="H67" i="16"/>
  <c r="H69" i="16"/>
  <c r="H71" i="16"/>
  <c r="H73" i="16"/>
  <c r="H75" i="16"/>
  <c r="H77" i="16"/>
  <c r="H79" i="16"/>
  <c r="N33" i="16"/>
  <c r="H56" i="16"/>
  <c r="H60" i="16"/>
  <c r="H64" i="16"/>
  <c r="H66" i="16"/>
  <c r="H70" i="16"/>
  <c r="H74" i="16"/>
  <c r="H78" i="16"/>
  <c r="H82" i="16"/>
  <c r="H84" i="16"/>
  <c r="H88" i="16"/>
  <c r="H90" i="16"/>
  <c r="H94" i="16"/>
  <c r="H96" i="16"/>
  <c r="H100" i="16"/>
  <c r="N34" i="16"/>
  <c r="N36" i="16"/>
  <c r="N38" i="16"/>
  <c r="N40" i="16"/>
  <c r="N42" i="16"/>
  <c r="N44" i="16"/>
  <c r="N46" i="16"/>
  <c r="N48" i="16"/>
  <c r="N50" i="16"/>
  <c r="N52" i="16"/>
  <c r="N54" i="16"/>
  <c r="N56" i="16"/>
  <c r="N58" i="16"/>
  <c r="N60" i="16"/>
  <c r="N62" i="16"/>
  <c r="N64" i="16"/>
  <c r="N66" i="16"/>
  <c r="N68" i="16"/>
  <c r="N70" i="16"/>
  <c r="N72" i="16"/>
  <c r="N74" i="16"/>
  <c r="N76" i="16"/>
  <c r="N78" i="16"/>
  <c r="N80" i="16"/>
  <c r="N82" i="16"/>
  <c r="N84" i="16"/>
  <c r="N86" i="16"/>
  <c r="N88" i="16"/>
  <c r="N90" i="16"/>
  <c r="N92" i="16"/>
  <c r="N94" i="16"/>
  <c r="N96" i="16"/>
  <c r="N98" i="16"/>
  <c r="N100" i="16"/>
  <c r="H34" i="16"/>
  <c r="H36" i="16"/>
  <c r="H38" i="16"/>
  <c r="H40" i="16"/>
  <c r="H42" i="16"/>
  <c r="H44" i="16"/>
  <c r="H46" i="16"/>
  <c r="H48" i="16"/>
  <c r="H50" i="16"/>
  <c r="H52" i="16"/>
  <c r="H54" i="16"/>
  <c r="H58" i="16"/>
  <c r="H62" i="16"/>
  <c r="H68" i="16"/>
  <c r="H72" i="16"/>
  <c r="H76" i="16"/>
  <c r="H80" i="16"/>
  <c r="H86" i="16"/>
  <c r="H92" i="16"/>
  <c r="H98" i="16"/>
  <c r="H85" i="16"/>
  <c r="H89" i="16"/>
  <c r="H93" i="16"/>
  <c r="H97" i="16"/>
  <c r="H87" i="16"/>
  <c r="H91" i="16"/>
  <c r="H95" i="16"/>
  <c r="H99" i="16"/>
  <c r="H83" i="16"/>
  <c r="H101" i="16"/>
  <c r="H81" i="16"/>
  <c r="H33" i="16"/>
  <c r="E8" i="4"/>
  <c r="N28" i="16"/>
  <c r="L28" i="16"/>
  <c r="F35" i="4" l="1"/>
  <c r="F36" i="4" l="1"/>
  <c r="F37" i="4" l="1"/>
  <c r="E16" i="4" l="1"/>
  <c r="F16" i="4" s="1"/>
  <c r="E17" i="4"/>
  <c r="F17" i="4" s="1"/>
  <c r="E18" i="4"/>
  <c r="F18" i="4" s="1"/>
  <c r="E27" i="4" l="1"/>
  <c r="F27" i="4" s="1"/>
  <c r="E28" i="4"/>
  <c r="F28" i="4" s="1"/>
  <c r="E29" i="4"/>
  <c r="F29" i="4" s="1"/>
</calcChain>
</file>

<file path=xl/sharedStrings.xml><?xml version="1.0" encoding="utf-8"?>
<sst xmlns="http://schemas.openxmlformats.org/spreadsheetml/2006/main" count="90" uniqueCount="67">
  <si>
    <t>Uren per jaar</t>
  </si>
  <si>
    <t>Bereken de netto kosten van de opvang als volgt:</t>
  </si>
  <si>
    <t>Stap 1:</t>
  </si>
  <si>
    <t>Zoek uw gezamenlijk toetsingsinkomen (of verzamelinkomen) op.</t>
  </si>
  <si>
    <t>Stap 2:</t>
  </si>
  <si>
    <r>
      <t xml:space="preserve">Zoek de netto bijbehorende netto uurprijs op voor het kind met de </t>
    </r>
    <r>
      <rPr>
        <b/>
        <sz val="10"/>
        <color indexed="8"/>
        <rFont val="Tahoma"/>
        <family val="2"/>
      </rPr>
      <t xml:space="preserve">meeste </t>
    </r>
    <r>
      <rPr>
        <sz val="10"/>
        <color theme="1"/>
        <rFont val="Arial"/>
        <family val="2"/>
      </rPr>
      <t>opvanguren.</t>
    </r>
  </si>
  <si>
    <t>Vermenigvuldig de netto uurprijs met het aantal uren opvang per maand. U heeft nu</t>
  </si>
  <si>
    <t>de netto kosten per maand voor dit kind.</t>
  </si>
  <si>
    <t>(Zie voor het aantal uren opvang per maand de aan u toegestuurde "Bijlage bij overeenkomst 2012)</t>
  </si>
  <si>
    <t>Stap 3:</t>
  </si>
  <si>
    <r>
      <t xml:space="preserve">Zoek de bijbehorende netto uurprijs op voor het kind met de </t>
    </r>
    <r>
      <rPr>
        <b/>
        <sz val="10"/>
        <color indexed="8"/>
        <rFont val="Tahoma"/>
        <family val="2"/>
      </rPr>
      <t xml:space="preserve">minste </t>
    </r>
    <r>
      <rPr>
        <sz val="10"/>
        <color theme="1"/>
        <rFont val="Arial"/>
        <family val="2"/>
      </rPr>
      <t>opvanguren.</t>
    </r>
  </si>
  <si>
    <t>geen toeslag over:</t>
  </si>
  <si>
    <t>KDO toeslag over maximaal:</t>
  </si>
  <si>
    <t>BSO toeslag over maximaal:</t>
  </si>
  <si>
    <t>Stap 1</t>
  </si>
  <si>
    <t>Stap 2</t>
  </si>
  <si>
    <t>Stap 3</t>
  </si>
  <si>
    <t>(Gezamenlijk)</t>
  </si>
  <si>
    <t>Tegemoetkoming</t>
  </si>
  <si>
    <t>toetsingsinkomen</t>
  </si>
  <si>
    <t>Overheid</t>
  </si>
  <si>
    <t>2A</t>
  </si>
  <si>
    <t>2B</t>
  </si>
  <si>
    <t>3A</t>
  </si>
  <si>
    <t>3B</t>
  </si>
  <si>
    <t>uurprijs KDO</t>
  </si>
  <si>
    <t>uurprijs BSO</t>
  </si>
  <si>
    <t>van</t>
  </si>
  <si>
    <t>tot</t>
  </si>
  <si>
    <t>eerste</t>
  </si>
  <si>
    <t>netto</t>
  </si>
  <si>
    <t>tweede en</t>
  </si>
  <si>
    <t>kind</t>
  </si>
  <si>
    <t>uurprijs</t>
  </si>
  <si>
    <t>volgende kind</t>
  </si>
  <si>
    <t>Kies hier uw gezinsinkomen</t>
  </si>
  <si>
    <t>40 weken</t>
  </si>
  <si>
    <t>Bruto kosten</t>
  </si>
  <si>
    <t>Overige gegevens</t>
  </si>
  <si>
    <t>Bruto uurprijs</t>
  </si>
  <si>
    <t>3.</t>
  </si>
  <si>
    <t>(Klik op het bedrag en vervolgens op het pijltje)</t>
  </si>
  <si>
    <t>a.</t>
  </si>
  <si>
    <t>b.</t>
  </si>
  <si>
    <t>Uurprijzen</t>
  </si>
  <si>
    <t>€</t>
  </si>
  <si>
    <t>Aantal uren</t>
  </si>
  <si>
    <t>Bruto en netto kosten</t>
  </si>
  <si>
    <t>1.</t>
  </si>
  <si>
    <t>Gemiddelde uren per maand</t>
  </si>
  <si>
    <t>2.</t>
  </si>
  <si>
    <t>(bron: Staatsblad van het Koninkrijk der Nederlanden)</t>
  </si>
  <si>
    <r>
      <t>Netto kosten 1</t>
    </r>
    <r>
      <rPr>
        <vertAlign val="superscript"/>
        <sz val="10"/>
        <rFont val="Verdana"/>
        <family val="2"/>
      </rPr>
      <t>e</t>
    </r>
    <r>
      <rPr>
        <sz val="10"/>
        <rFont val="Verdana"/>
        <family val="2"/>
      </rPr>
      <t xml:space="preserve"> kind</t>
    </r>
    <r>
      <rPr>
        <sz val="8"/>
        <rFont val="Verdana"/>
        <family val="2"/>
      </rPr>
      <t xml:space="preserve"> (na aftrek ko-toeslag)</t>
    </r>
  </si>
  <si>
    <r>
      <t>Netto kosten 2</t>
    </r>
    <r>
      <rPr>
        <vertAlign val="superscript"/>
        <sz val="10"/>
        <rFont val="Verdana"/>
        <family val="2"/>
      </rPr>
      <t>e</t>
    </r>
    <r>
      <rPr>
        <sz val="10"/>
        <rFont val="Verdana"/>
        <family val="2"/>
      </rPr>
      <t xml:space="preserve"> kind e.v. </t>
    </r>
    <r>
      <rPr>
        <sz val="8"/>
        <rFont val="Verdana"/>
        <family val="2"/>
      </rPr>
      <t>(na aftrek ko-toeslag)</t>
    </r>
  </si>
  <si>
    <t>Deze voorbeeldberekening is met de grootst mogelijke zorgvuldigheid tot stand gebracht, met de meest recente informatie van de Rijksoverheid. Ondanks alle zorgvuldigheid kunnen er echter fouten optreden. Er kunnen geen rechten ontleend worden aan deze voorbeeldberekening.</t>
  </si>
  <si>
    <t>Komt u niet in aanmerking voor kinderopvangtoeslag, dan komt u waarschijnlijk in aanmerking voor de inkomensafhankelijke bijdrage conform de subsidieregeling van de Gemeente Grave. Neem hiervoor contact op met onze afdeling klantcontact.</t>
  </si>
  <si>
    <t>Ouderbijdragetabel Wet Kinderopvang 2018</t>
  </si>
  <si>
    <t>lager dan</t>
  </si>
  <si>
    <t>40 weken in 
10 maanden*</t>
  </si>
  <si>
    <r>
      <t xml:space="preserve">Contractvorm
</t>
    </r>
    <r>
      <rPr>
        <b/>
        <sz val="11"/>
        <color theme="1"/>
        <rFont val="Verdana"/>
        <family val="2"/>
      </rPr>
      <t>(per week 5 uur verdeeld over 2 dagdelen)</t>
    </r>
  </si>
  <si>
    <r>
      <t xml:space="preserve">Deze voorbeeldberekening is geschikt voor ouders de gebruik maken van de Peuteropvang en </t>
    </r>
    <r>
      <rPr>
        <b/>
        <u/>
        <sz val="10"/>
        <color theme="1"/>
        <rFont val="Verdana"/>
        <family val="2"/>
      </rPr>
      <t>wel</t>
    </r>
    <r>
      <rPr>
        <b/>
        <sz val="10"/>
        <color theme="1"/>
        <rFont val="Verdana"/>
        <family val="2"/>
      </rPr>
      <t xml:space="preserve"> in aanmerking komen voor kinderopvangtoeslag.</t>
    </r>
  </si>
  <si>
    <t>Gemiddelde uren per maand in 10 termijnen</t>
  </si>
  <si>
    <t>en hoger</t>
  </si>
  <si>
    <t>Voorbeeldberekening Peuteropvang 2020 Wijchen</t>
  </si>
  <si>
    <t>In de berekeningen is rekening gehouden met een maximum uurprijs voor kinderopvangtoeslag van € 8,17 voor de Dagopvang en een indexatie van de inkomenstabel conform het besluit Kinderopvangtoeslag 2020.</t>
  </si>
  <si>
    <r>
      <t xml:space="preserve">Kosten per maand per kind 
</t>
    </r>
    <r>
      <rPr>
        <b/>
        <sz val="11"/>
        <color indexed="8"/>
        <rFont val="Verdana"/>
        <family val="2"/>
      </rPr>
      <t>(prijzen per 1-1-2020)</t>
    </r>
  </si>
  <si>
    <t>* Een 40-wekencontract wordt in 10 termijnen per jaar gefactureerd. In juli en augustus wordt niet gefactureerd. Per saldo zijn de totale kosten per jaar uiteraard gelijk.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</si>
</sst>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 #,##0;&quot;€&quot;\ \-#,##0"/>
    <numFmt numFmtId="6" formatCode="&quot;€&quot;\ #,##0;[Red]&quot;€&quot;\ \-#,##0"/>
    <numFmt numFmtId="8" formatCode="&quot;€&quot;\ #,##0.00;[Red]&quot;€&quot;\ \-#,##0.00"/>
    <numFmt numFmtId="44" formatCode="_ &quot;€&quot;\ * #,##0.00_ ;_ &quot;€&quot;\ * \-#,##0.00_ ;_ &quot;€&quot;\ * &quot;-&quot;??_ ;_ @_ "/>
    <numFmt numFmtId="43" formatCode="_ * #,##0.00_ ;_ * \-#,##0.00_ ;_ * &quot;-&quot;??_ ;_ @_ "/>
    <numFmt numFmtId="164" formatCode="_ * #,##0_ ;_ * \-#,##0_ ;_ * &quot;-&quot;??_ ;_ @_ "/>
    <numFmt numFmtId="165" formatCode="&quot;€&quot;\ #,##0.00_);[Red]\(&quot;€&quot;\ #,##0.00\)"/>
    <numFmt numFmtId="166" formatCode="_-&quot;€&quot;\ * #,##0_-;_-&quot;€&quot;\ * #,##0\-;_-&quot;€&quot;\ * &quot;-&quot;??_-;_-@_-"/>
    <numFmt numFmtId="167" formatCode="_-&quot;€&quot;\ * #,##0.00_-;_-&quot;€&quot;\ * #,##0.00\-;_-&quot;€&quot;\ * &quot;-&quot;??_-;_-@_-"/>
    <numFmt numFmtId="168" formatCode="#,##0_ ;\-#,##0\ "/>
    <numFmt numFmtId="169" formatCode="_ * #,##0.0_ ;_ * \-#,##0.0_ ;_ * &quot;-&quot;??_ ;_ @_ "/>
  </numFmts>
  <fonts count="49" x14ac:knownFonts="1">
    <font>
      <sz val="10"/>
      <color theme="1"/>
      <name val="Arial"/>
      <family val="2"/>
    </font>
    <font>
      <sz val="9"/>
      <color theme="1"/>
      <name val="Verdana"/>
      <family val="2"/>
    </font>
    <font>
      <sz val="9"/>
      <color theme="1"/>
      <name val="Verdana"/>
      <family val="2"/>
    </font>
    <font>
      <sz val="9"/>
      <color theme="1"/>
      <name val="Verdana"/>
      <family val="2"/>
    </font>
    <font>
      <b/>
      <sz val="10"/>
      <color indexed="8"/>
      <name val="Tahoma"/>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6"/>
      <color theme="1"/>
      <name val="Tahoma"/>
      <family val="2"/>
    </font>
    <font>
      <b/>
      <sz val="11"/>
      <color theme="1"/>
      <name val="Tahoma"/>
      <family val="2"/>
    </font>
    <font>
      <b/>
      <sz val="12"/>
      <color theme="1"/>
      <name val="Tahoma"/>
      <family val="2"/>
    </font>
    <font>
      <sz val="10"/>
      <color theme="1"/>
      <name val="Tahoma"/>
      <family val="2"/>
    </font>
    <font>
      <b/>
      <sz val="10"/>
      <color theme="1"/>
      <name val="Tahoma"/>
      <family val="2"/>
    </font>
    <font>
      <i/>
      <sz val="10"/>
      <color theme="1"/>
      <name val="Tahoma"/>
      <family val="2"/>
    </font>
    <font>
      <sz val="11"/>
      <color rgb="FF000000"/>
      <name val="Calibri"/>
      <family val="2"/>
    </font>
    <font>
      <sz val="12"/>
      <color rgb="FF000000"/>
      <name val="Calibri"/>
      <family val="2"/>
    </font>
    <font>
      <b/>
      <sz val="18"/>
      <color theme="1"/>
      <name val="Verdana"/>
      <family val="2"/>
    </font>
    <font>
      <sz val="10"/>
      <color theme="1"/>
      <name val="Verdana"/>
      <family val="2"/>
    </font>
    <font>
      <b/>
      <sz val="20"/>
      <color theme="1"/>
      <name val="Verdana"/>
      <family val="2"/>
    </font>
    <font>
      <b/>
      <sz val="10"/>
      <color theme="1"/>
      <name val="Verdana"/>
      <family val="2"/>
    </font>
    <font>
      <b/>
      <u/>
      <sz val="10"/>
      <color theme="1"/>
      <name val="Verdana"/>
      <family val="2"/>
    </font>
    <font>
      <sz val="10"/>
      <color rgb="FF000000"/>
      <name val="Verdana"/>
      <family val="2"/>
    </font>
    <font>
      <b/>
      <sz val="12"/>
      <color theme="1"/>
      <name val="Verdana"/>
      <family val="2"/>
    </font>
    <font>
      <i/>
      <sz val="10"/>
      <color theme="1"/>
      <name val="Verdana"/>
      <family val="2"/>
    </font>
    <font>
      <b/>
      <sz val="11"/>
      <name val="Verdana"/>
      <family val="2"/>
    </font>
    <font>
      <sz val="10"/>
      <color rgb="FF3F3F76"/>
      <name val="Verdana"/>
      <family val="2"/>
    </font>
    <font>
      <sz val="10"/>
      <name val="Verdana"/>
      <family val="2"/>
    </font>
    <font>
      <b/>
      <sz val="11"/>
      <color indexed="8"/>
      <name val="Verdana"/>
      <family val="2"/>
    </font>
    <font>
      <b/>
      <sz val="11"/>
      <color theme="1"/>
      <name val="Verdana"/>
      <family val="2"/>
    </font>
    <font>
      <b/>
      <sz val="10"/>
      <name val="Verdana"/>
      <family val="2"/>
    </font>
    <font>
      <sz val="10"/>
      <color theme="0"/>
      <name val="Verdana"/>
      <family val="2"/>
    </font>
    <font>
      <vertAlign val="superscript"/>
      <sz val="10"/>
      <name val="Verdana"/>
      <family val="2"/>
    </font>
    <font>
      <sz val="8"/>
      <name val="Verdana"/>
      <family val="2"/>
    </font>
    <font>
      <b/>
      <i/>
      <sz val="10"/>
      <color theme="1"/>
      <name val="Verdana"/>
      <family val="2"/>
    </font>
    <font>
      <sz val="9"/>
      <color rgb="FF333333"/>
      <name val="Verdana"/>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8" tint="0.59999389629810485"/>
        <bgColor indexed="64"/>
      </patternFill>
    </fill>
    <fill>
      <patternFill patternType="solid">
        <fgColor rgb="FFFFFF99"/>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92">
    <xf numFmtId="0" fontId="0" fillId="0" borderId="0"/>
    <xf numFmtId="0" fontId="5" fillId="10"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9"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15" fillId="6" borderId="9" applyNumberFormat="0" applyAlignment="0" applyProtection="0"/>
    <xf numFmtId="0" fontId="17" fillId="7" borderId="12" applyNumberFormat="0" applyAlignment="0" applyProtection="0"/>
    <xf numFmtId="0" fontId="16" fillId="0" borderId="11" applyNumberFormat="0" applyFill="0" applyAlignment="0" applyProtection="0"/>
    <xf numFmtId="0" fontId="10" fillId="2" borderId="0" applyNumberFormat="0" applyBorder="0" applyAlignment="0" applyProtection="0"/>
    <xf numFmtId="0" fontId="13" fillId="5" borderId="9" applyNumberFormat="0" applyAlignment="0" applyProtection="0"/>
    <xf numFmtId="43" fontId="5"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2" fillId="4" borderId="0" applyNumberFormat="0" applyBorder="0" applyAlignment="0" applyProtection="0"/>
    <xf numFmtId="0" fontId="5" fillId="8" borderId="13" applyNumberFormat="0" applyFont="0" applyAlignment="0" applyProtection="0"/>
    <xf numFmtId="0" fontId="11" fillId="3" borderId="0" applyNumberFormat="0" applyBorder="0" applyAlignment="0" applyProtection="0"/>
    <xf numFmtId="9" fontId="5" fillId="0" borderId="0" applyFont="0" applyFill="0" applyBorder="0" applyAlignment="0" applyProtection="0"/>
    <xf numFmtId="0" fontId="6" fillId="0" borderId="0" applyNumberFormat="0" applyFill="0" applyBorder="0" applyAlignment="0" applyProtection="0"/>
    <xf numFmtId="0" fontId="20" fillId="0" borderId="14" applyNumberFormat="0" applyFill="0" applyAlignment="0" applyProtection="0"/>
    <xf numFmtId="0" fontId="14" fillId="6" borderId="10" applyNumberFormat="0" applyAlignment="0" applyProtection="0"/>
    <xf numFmtId="44" fontId="5"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2" fillId="0" borderId="0"/>
    <xf numFmtId="0" fontId="5" fillId="0" borderId="0"/>
    <xf numFmtId="43" fontId="5" fillId="0" borderId="0" applyFont="0" applyFill="0" applyBorder="0" applyAlignment="0" applyProtection="0"/>
    <xf numFmtId="9" fontId="5" fillId="0" borderId="0" applyFont="0" applyFill="0" applyBorder="0" applyAlignment="0" applyProtection="0"/>
    <xf numFmtId="0" fontId="7" fillId="0" borderId="6" applyNumberFormat="0" applyFill="0" applyAlignment="0" applyProtection="0"/>
    <xf numFmtId="0" fontId="8" fillId="0" borderId="7" applyNumberFormat="0" applyFill="0" applyAlignment="0" applyProtection="0"/>
    <xf numFmtId="0" fontId="9" fillId="0" borderId="8"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9" applyNumberFormat="0" applyAlignment="0" applyProtection="0"/>
    <xf numFmtId="0" fontId="14" fillId="6" borderId="10" applyNumberFormat="0" applyAlignment="0" applyProtection="0"/>
    <xf numFmtId="0" fontId="15" fillId="6" borderId="9" applyNumberFormat="0" applyAlignment="0" applyProtection="0"/>
    <xf numFmtId="0" fontId="16" fillId="0" borderId="11" applyNumberFormat="0" applyFill="0" applyAlignment="0" applyProtection="0"/>
    <xf numFmtId="0" fontId="17" fillId="7" borderId="12" applyNumberFormat="0" applyAlignment="0" applyProtection="0"/>
    <xf numFmtId="0" fontId="18" fillId="0" borderId="0" applyNumberFormat="0" applyFill="0" applyBorder="0" applyAlignment="0" applyProtection="0"/>
    <xf numFmtId="0" fontId="5" fillId="8" borderId="13" applyNumberFormat="0" applyFont="0" applyAlignment="0" applyProtection="0"/>
    <xf numFmtId="0" fontId="19" fillId="0" borderId="0" applyNumberFormat="0" applyFill="0" applyBorder="0" applyAlignment="0" applyProtection="0"/>
    <xf numFmtId="0" fontId="20" fillId="0" borderId="14"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4" fontId="5"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139">
    <xf numFmtId="0" fontId="0" fillId="0" borderId="0" xfId="0"/>
    <xf numFmtId="0" fontId="0" fillId="0" borderId="0" xfId="0" applyBorder="1"/>
    <xf numFmtId="0" fontId="0" fillId="0" borderId="0" xfId="0" applyFill="1" applyBorder="1"/>
    <xf numFmtId="9" fontId="5" fillId="0" borderId="0" xfId="38" applyFont="1"/>
    <xf numFmtId="0" fontId="22" fillId="0" borderId="0" xfId="0" applyFont="1" applyBorder="1"/>
    <xf numFmtId="0" fontId="23" fillId="0" borderId="0" xfId="0" applyFont="1" applyBorder="1"/>
    <xf numFmtId="0" fontId="24" fillId="0" borderId="0" xfId="0" applyFont="1" applyFill="1" applyBorder="1"/>
    <xf numFmtId="0" fontId="24" fillId="0" borderId="0" xfId="0" applyFont="1" applyBorder="1"/>
    <xf numFmtId="166" fontId="0" fillId="0" borderId="0" xfId="0" applyNumberFormat="1"/>
    <xf numFmtId="10" fontId="25" fillId="0" borderId="0" xfId="38" applyNumberFormat="1" applyFont="1"/>
    <xf numFmtId="167" fontId="0" fillId="0" borderId="0" xfId="0" applyNumberFormat="1"/>
    <xf numFmtId="43" fontId="25" fillId="0" borderId="0" xfId="30" applyFont="1"/>
    <xf numFmtId="44" fontId="5" fillId="0" borderId="0" xfId="42" applyNumberFormat="1" applyFont="1" applyAlignment="1">
      <alignment horizontal="right"/>
    </xf>
    <xf numFmtId="43" fontId="0" fillId="0" borderId="0" xfId="0" applyNumberFormat="1"/>
    <xf numFmtId="49" fontId="0" fillId="0" borderId="0" xfId="0" applyNumberFormat="1"/>
    <xf numFmtId="166" fontId="0" fillId="33" borderId="0" xfId="0" applyNumberFormat="1" applyFill="1"/>
    <xf numFmtId="10" fontId="5" fillId="34" borderId="0" xfId="38" applyNumberFormat="1" applyFont="1" applyFill="1"/>
    <xf numFmtId="0" fontId="0" fillId="34" borderId="0" xfId="0" applyFill="1"/>
    <xf numFmtId="167" fontId="0" fillId="34" borderId="0" xfId="0" applyNumberFormat="1" applyFill="1"/>
    <xf numFmtId="10" fontId="5" fillId="35" borderId="0" xfId="38" applyNumberFormat="1" applyFont="1" applyFill="1"/>
    <xf numFmtId="0" fontId="0" fillId="35" borderId="0" xfId="0" applyFill="1"/>
    <xf numFmtId="167" fontId="26" fillId="34" borderId="0" xfId="0" applyNumberFormat="1" applyFont="1" applyFill="1" applyAlignment="1">
      <alignment horizontal="center"/>
    </xf>
    <xf numFmtId="0" fontId="26" fillId="34" borderId="0" xfId="0" applyFont="1" applyFill="1" applyAlignment="1">
      <alignment horizontal="center"/>
    </xf>
    <xf numFmtId="0" fontId="26" fillId="35" borderId="0" xfId="0" applyFont="1" applyFill="1" applyAlignment="1">
      <alignment horizontal="center"/>
    </xf>
    <xf numFmtId="10" fontId="25" fillId="34" borderId="0" xfId="38" applyNumberFormat="1" applyFont="1" applyFill="1"/>
    <xf numFmtId="167" fontId="26" fillId="34" borderId="0" xfId="0" applyNumberFormat="1" applyFont="1" applyFill="1" applyAlignment="1">
      <alignment horizontal="right"/>
    </xf>
    <xf numFmtId="0" fontId="0" fillId="34" borderId="0" xfId="0" applyFill="1" applyAlignment="1">
      <alignment horizontal="right"/>
    </xf>
    <xf numFmtId="10" fontId="25" fillId="35" borderId="0" xfId="38" applyNumberFormat="1" applyFont="1" applyFill="1"/>
    <xf numFmtId="167" fontId="26" fillId="35" borderId="0" xfId="0" applyNumberFormat="1" applyFont="1" applyFill="1" applyAlignment="1">
      <alignment horizontal="right"/>
    </xf>
    <xf numFmtId="0" fontId="0" fillId="35" borderId="0" xfId="0" applyFill="1" applyAlignment="1">
      <alignment horizontal="right"/>
    </xf>
    <xf numFmtId="167" fontId="0" fillId="35" borderId="0" xfId="0" applyNumberFormat="1" applyFill="1"/>
    <xf numFmtId="166" fontId="0" fillId="33" borderId="2" xfId="0" applyNumberFormat="1" applyFill="1" applyBorder="1"/>
    <xf numFmtId="10" fontId="5" fillId="34" borderId="2" xfId="38" applyNumberFormat="1" applyFont="1" applyFill="1" applyBorder="1"/>
    <xf numFmtId="0" fontId="0" fillId="34" borderId="0" xfId="0" applyFill="1" applyBorder="1"/>
    <xf numFmtId="167" fontId="0" fillId="34" borderId="2" xfId="0" applyNumberFormat="1" applyFill="1" applyBorder="1"/>
    <xf numFmtId="10" fontId="5" fillId="35" borderId="2" xfId="38" applyNumberFormat="1" applyFont="1" applyFill="1" applyBorder="1"/>
    <xf numFmtId="167" fontId="0" fillId="35" borderId="2" xfId="0" applyNumberFormat="1" applyFill="1" applyBorder="1"/>
    <xf numFmtId="166" fontId="0" fillId="33" borderId="3" xfId="0" applyNumberFormat="1" applyFill="1" applyBorder="1"/>
    <xf numFmtId="10" fontId="5" fillId="34" borderId="3" xfId="38" applyNumberFormat="1" applyFont="1" applyFill="1" applyBorder="1"/>
    <xf numFmtId="167" fontId="0" fillId="34" borderId="3" xfId="0" applyNumberFormat="1" applyFill="1" applyBorder="1"/>
    <xf numFmtId="10" fontId="5" fillId="35" borderId="3" xfId="38" applyNumberFormat="1" applyFont="1" applyFill="1" applyBorder="1"/>
    <xf numFmtId="167" fontId="0" fillId="35" borderId="3" xfId="0" applyNumberFormat="1" applyFill="1" applyBorder="1"/>
    <xf numFmtId="0" fontId="0" fillId="34" borderId="4" xfId="0" applyFill="1" applyBorder="1"/>
    <xf numFmtId="167" fontId="0" fillId="34" borderId="4" xfId="0" applyNumberFormat="1" applyFill="1" applyBorder="1"/>
    <xf numFmtId="0" fontId="0" fillId="35" borderId="4" xfId="0" applyFill="1" applyBorder="1"/>
    <xf numFmtId="167" fontId="0" fillId="35" borderId="4" xfId="0" applyNumberFormat="1" applyFill="1" applyBorder="1"/>
    <xf numFmtId="44" fontId="0" fillId="0" borderId="0" xfId="0" applyNumberFormat="1"/>
    <xf numFmtId="1" fontId="0" fillId="0" borderId="0" xfId="0" applyNumberFormat="1"/>
    <xf numFmtId="44" fontId="5" fillId="0" borderId="0" xfId="42" applyFont="1"/>
    <xf numFmtId="10" fontId="0" fillId="0" borderId="0" xfId="0" applyNumberFormat="1"/>
    <xf numFmtId="2" fontId="0" fillId="0" borderId="0" xfId="0" applyNumberFormat="1"/>
    <xf numFmtId="166" fontId="27" fillId="0" borderId="0" xfId="0" applyNumberFormat="1" applyFont="1"/>
    <xf numFmtId="10" fontId="28" fillId="0" borderId="0" xfId="0" applyNumberFormat="1" applyFont="1" applyAlignment="1">
      <alignment vertical="center" wrapText="1"/>
    </xf>
    <xf numFmtId="0" fontId="28" fillId="0" borderId="0" xfId="0" applyFont="1" applyAlignment="1">
      <alignment vertical="center" wrapText="1"/>
    </xf>
    <xf numFmtId="8" fontId="29" fillId="0" borderId="0" xfId="0" applyNumberFormat="1" applyFont="1" applyAlignment="1">
      <alignment vertical="center" wrapText="1"/>
    </xf>
    <xf numFmtId="6" fontId="28" fillId="0" borderId="0" xfId="0" applyNumberFormat="1" applyFont="1" applyAlignment="1">
      <alignment vertical="center" wrapText="1"/>
    </xf>
    <xf numFmtId="6" fontId="29" fillId="0" borderId="0" xfId="0" applyNumberFormat="1" applyFont="1" applyAlignment="1">
      <alignment vertical="center" wrapText="1"/>
    </xf>
    <xf numFmtId="10" fontId="28" fillId="0" borderId="0" xfId="0" applyNumberFormat="1" applyFont="1" applyBorder="1" applyAlignment="1">
      <alignment vertical="center" wrapText="1"/>
    </xf>
    <xf numFmtId="0" fontId="0" fillId="34" borderId="5" xfId="0" applyFill="1" applyBorder="1"/>
    <xf numFmtId="0" fontId="0" fillId="35" borderId="5" xfId="0" applyFill="1" applyBorder="1"/>
    <xf numFmtId="167" fontId="0" fillId="40" borderId="0" xfId="0" applyNumberFormat="1" applyFill="1"/>
    <xf numFmtId="0" fontId="30" fillId="0" borderId="0" xfId="0" applyFont="1" applyFill="1" applyAlignment="1" applyProtection="1"/>
    <xf numFmtId="0" fontId="30" fillId="37" borderId="0" xfId="0" applyFont="1" applyFill="1" applyProtection="1"/>
    <xf numFmtId="0" fontId="31" fillId="0" borderId="0" xfId="0" applyFont="1" applyProtection="1"/>
    <xf numFmtId="0" fontId="31" fillId="0" borderId="0" xfId="0" applyFont="1" applyFill="1" applyBorder="1"/>
    <xf numFmtId="0" fontId="32" fillId="0" borderId="0" xfId="0" applyFont="1" applyProtection="1"/>
    <xf numFmtId="0" fontId="32" fillId="0" borderId="0" xfId="0" applyFont="1" applyFill="1" applyBorder="1" applyProtection="1"/>
    <xf numFmtId="0" fontId="31" fillId="0" borderId="0" xfId="0" applyFont="1"/>
    <xf numFmtId="0" fontId="33" fillId="0" borderId="0" xfId="0" applyFont="1" applyProtection="1"/>
    <xf numFmtId="0" fontId="31" fillId="0" borderId="0" xfId="0" applyFont="1" applyFill="1" applyBorder="1" applyProtection="1"/>
    <xf numFmtId="168" fontId="35" fillId="33" borderId="4" xfId="42" applyNumberFormat="1" applyFont="1" applyFill="1" applyBorder="1" applyAlignment="1">
      <alignment vertical="center" wrapText="1"/>
    </xf>
    <xf numFmtId="0" fontId="36" fillId="36" borderId="0" xfId="0" applyFont="1" applyFill="1" applyProtection="1"/>
    <xf numFmtId="0" fontId="33" fillId="0" borderId="0" xfId="0" applyFont="1" applyFill="1" applyBorder="1" applyProtection="1"/>
    <xf numFmtId="164" fontId="31" fillId="0" borderId="0" xfId="30" applyNumberFormat="1" applyFont="1" applyProtection="1"/>
    <xf numFmtId="0" fontId="37" fillId="0" borderId="0" xfId="0" applyFont="1" applyProtection="1"/>
    <xf numFmtId="168" fontId="38" fillId="38" borderId="4" xfId="42" applyNumberFormat="1" applyFont="1" applyFill="1" applyBorder="1" applyAlignment="1" applyProtection="1">
      <alignment horizontal="left"/>
      <protection locked="0"/>
    </xf>
    <xf numFmtId="5" fontId="39" fillId="0" borderId="0" xfId="42" applyNumberFormat="1" applyFont="1" applyFill="1" applyBorder="1" applyAlignment="1" applyProtection="1">
      <alignment horizontal="left"/>
      <protection locked="0"/>
    </xf>
    <xf numFmtId="168" fontId="38" fillId="38" borderId="1" xfId="42" applyNumberFormat="1" applyFont="1" applyFill="1" applyBorder="1" applyAlignment="1" applyProtection="1">
      <alignment horizontal="left"/>
    </xf>
    <xf numFmtId="168" fontId="38" fillId="38" borderId="5" xfId="42" applyNumberFormat="1" applyFont="1" applyFill="1" applyBorder="1" applyAlignment="1" applyProtection="1">
      <alignment horizontal="left"/>
    </xf>
    <xf numFmtId="164" fontId="40" fillId="0" borderId="0" xfId="30" applyNumberFormat="1" applyFont="1" applyProtection="1"/>
    <xf numFmtId="0" fontId="36" fillId="0" borderId="0" xfId="0" applyFont="1" applyFill="1" applyBorder="1" applyAlignment="1" applyProtection="1">
      <alignment horizontal="center" vertical="center" wrapText="1"/>
    </xf>
    <xf numFmtId="43" fontId="31" fillId="0" borderId="0" xfId="0" applyNumberFormat="1" applyFont="1"/>
    <xf numFmtId="0" fontId="42" fillId="0" borderId="0" xfId="0" applyFont="1" applyFill="1" applyBorder="1" applyAlignment="1" applyProtection="1"/>
    <xf numFmtId="0" fontId="31" fillId="0" borderId="0" xfId="0" applyFont="1" applyFill="1" applyProtection="1"/>
    <xf numFmtId="43" fontId="31" fillId="0" borderId="0" xfId="0" applyNumberFormat="1" applyFont="1" applyFill="1" applyProtection="1"/>
    <xf numFmtId="164" fontId="40" fillId="0" borderId="0" xfId="30" applyNumberFormat="1" applyFont="1" applyFill="1" applyProtection="1"/>
    <xf numFmtId="0" fontId="43" fillId="36" borderId="4" xfId="0" applyFont="1" applyFill="1" applyBorder="1" applyAlignment="1" applyProtection="1">
      <alignment vertical="top"/>
    </xf>
    <xf numFmtId="0" fontId="40" fillId="0" borderId="0" xfId="0" applyFont="1" applyFill="1" applyBorder="1" applyProtection="1"/>
    <xf numFmtId="164" fontId="44" fillId="0" borderId="0" xfId="30" applyNumberFormat="1" applyFont="1" applyProtection="1"/>
    <xf numFmtId="0" fontId="40" fillId="0" borderId="4" xfId="0" applyFont="1" applyBorder="1" applyProtection="1"/>
    <xf numFmtId="44" fontId="40" fillId="0" borderId="4" xfId="42" applyFont="1" applyBorder="1" applyProtection="1"/>
    <xf numFmtId="10" fontId="31" fillId="0" borderId="0" xfId="0" applyNumberFormat="1" applyFont="1"/>
    <xf numFmtId="0" fontId="40" fillId="0" borderId="0" xfId="0" applyFont="1" applyBorder="1" applyProtection="1"/>
    <xf numFmtId="165" fontId="40" fillId="0" borderId="0" xfId="0" applyNumberFormat="1" applyFont="1" applyBorder="1" applyProtection="1"/>
    <xf numFmtId="43" fontId="31" fillId="0" borderId="0" xfId="30" applyFont="1" applyProtection="1"/>
    <xf numFmtId="0" fontId="36" fillId="36" borderId="0" xfId="0" applyFont="1" applyFill="1" applyBorder="1" applyAlignment="1" applyProtection="1"/>
    <xf numFmtId="0" fontId="47" fillId="0" borderId="0" xfId="0" applyFont="1" applyProtection="1"/>
    <xf numFmtId="43" fontId="40" fillId="0" borderId="0" xfId="30" applyFont="1" applyFill="1" applyBorder="1" applyAlignment="1" applyProtection="1">
      <alignment horizontal="center" wrapText="1"/>
    </xf>
    <xf numFmtId="0" fontId="31" fillId="0" borderId="4" xfId="0" applyFont="1" applyBorder="1" applyProtection="1"/>
    <xf numFmtId="44" fontId="31" fillId="0" borderId="4" xfId="42" applyFont="1" applyBorder="1" applyProtection="1"/>
    <xf numFmtId="44" fontId="40" fillId="0" borderId="0" xfId="42" applyFont="1" applyBorder="1" applyProtection="1"/>
    <xf numFmtId="0" fontId="47" fillId="0" borderId="0" xfId="0" applyFont="1" applyFill="1" applyBorder="1" applyProtection="1"/>
    <xf numFmtId="43" fontId="31" fillId="0" borderId="0" xfId="0" applyNumberFormat="1" applyFont="1" applyProtection="1"/>
    <xf numFmtId="43" fontId="31" fillId="0" borderId="4" xfId="30" applyFont="1" applyBorder="1" applyProtection="1"/>
    <xf numFmtId="43" fontId="40" fillId="0" borderId="0" xfId="30" applyFont="1" applyBorder="1" applyProtection="1"/>
    <xf numFmtId="43" fontId="31" fillId="0" borderId="4" xfId="0" applyNumberFormat="1" applyFont="1" applyBorder="1" applyProtection="1"/>
    <xf numFmtId="15" fontId="37" fillId="0" borderId="0" xfId="0" applyNumberFormat="1" applyFont="1" applyProtection="1"/>
    <xf numFmtId="0" fontId="37" fillId="0" borderId="0" xfId="0" applyFont="1" applyFill="1" applyBorder="1" applyProtection="1"/>
    <xf numFmtId="0" fontId="37" fillId="0" borderId="0" xfId="0" applyFont="1"/>
    <xf numFmtId="0" fontId="3" fillId="0" borderId="0" xfId="0" applyFont="1" applyFill="1" applyBorder="1" applyAlignment="1" applyProtection="1">
      <alignment wrapText="1"/>
    </xf>
    <xf numFmtId="0" fontId="47" fillId="0" borderId="0" xfId="0" applyFont="1" applyFill="1" applyBorder="1" applyAlignment="1" applyProtection="1"/>
    <xf numFmtId="0" fontId="31" fillId="0" borderId="0" xfId="0" applyFont="1" applyAlignment="1" applyProtection="1"/>
    <xf numFmtId="0" fontId="47" fillId="0" borderId="0" xfId="0" applyFont="1" applyAlignment="1" applyProtection="1"/>
    <xf numFmtId="0" fontId="43" fillId="36" borderId="4" xfId="0" applyFont="1" applyFill="1" applyBorder="1" applyAlignment="1" applyProtection="1"/>
    <xf numFmtId="0" fontId="43" fillId="0" borderId="0" xfId="0" applyFont="1" applyFill="1" applyBorder="1" applyAlignment="1" applyProtection="1"/>
    <xf numFmtId="43" fontId="43" fillId="39" borderId="4" xfId="30" applyFont="1" applyFill="1" applyBorder="1" applyAlignment="1" applyProtection="1">
      <alignment horizontal="center"/>
    </xf>
    <xf numFmtId="43" fontId="43" fillId="39" borderId="4" xfId="30" applyFont="1" applyFill="1" applyBorder="1" applyAlignment="1" applyProtection="1">
      <alignment horizontal="center" wrapText="1"/>
    </xf>
    <xf numFmtId="0" fontId="43" fillId="0" borderId="0" xfId="0" applyFont="1" applyFill="1" applyBorder="1" applyProtection="1"/>
    <xf numFmtId="44" fontId="31" fillId="0" borderId="0" xfId="0" applyNumberFormat="1" applyFont="1" applyProtection="1"/>
    <xf numFmtId="169" fontId="31" fillId="0" borderId="4" xfId="30" applyNumberFormat="1" applyFont="1" applyBorder="1" applyAlignment="1" applyProtection="1">
      <alignment horizontal="left"/>
    </xf>
    <xf numFmtId="0" fontId="47" fillId="0" borderId="0" xfId="0" applyFont="1" applyAlignment="1" applyProtection="1">
      <alignment horizontal="left" wrapText="1"/>
    </xf>
    <xf numFmtId="0" fontId="30" fillId="41" borderId="0" xfId="0" applyFont="1" applyFill="1" applyProtection="1"/>
    <xf numFmtId="0" fontId="48" fillId="40" borderId="4" xfId="46" applyFont="1" applyFill="1" applyBorder="1" applyAlignment="1">
      <alignment horizontal="right" vertical="top"/>
    </xf>
    <xf numFmtId="6" fontId="48" fillId="40" borderId="4" xfId="46" applyNumberFormat="1" applyFont="1" applyFill="1" applyBorder="1" applyAlignment="1">
      <alignment horizontal="right" vertical="top"/>
    </xf>
    <xf numFmtId="10" fontId="48" fillId="40" borderId="4" xfId="46" applyNumberFormat="1" applyFont="1" applyFill="1" applyBorder="1" applyAlignment="1">
      <alignment horizontal="right" vertical="top"/>
    </xf>
    <xf numFmtId="44" fontId="0" fillId="0" borderId="0" xfId="42" applyFont="1"/>
    <xf numFmtId="0" fontId="30" fillId="37" borderId="0" xfId="0" applyFont="1" applyFill="1" applyAlignment="1" applyProtection="1"/>
    <xf numFmtId="0" fontId="36" fillId="36" borderId="0" xfId="0" applyFont="1" applyFill="1" applyBorder="1" applyAlignment="1" applyProtection="1">
      <alignment horizontal="center" vertical="center" wrapText="1"/>
    </xf>
    <xf numFmtId="0" fontId="33" fillId="0" borderId="0" xfId="0" applyFont="1" applyAlignment="1" applyProtection="1">
      <alignment horizontal="left" wrapText="1"/>
    </xf>
    <xf numFmtId="0" fontId="47" fillId="0" borderId="0" xfId="0" applyFont="1" applyAlignment="1" applyProtection="1">
      <alignment horizontal="left" wrapText="1"/>
    </xf>
    <xf numFmtId="0" fontId="1" fillId="0" borderId="0" xfId="0" applyFont="1" applyFill="1" applyBorder="1" applyAlignment="1" applyProtection="1">
      <alignment horizontal="left" wrapText="1"/>
    </xf>
    <xf numFmtId="0" fontId="3" fillId="0" borderId="0" xfId="0" applyFont="1" applyFill="1" applyBorder="1" applyAlignment="1" applyProtection="1">
      <alignment horizontal="left" wrapText="1"/>
    </xf>
    <xf numFmtId="0" fontId="47" fillId="0" borderId="0" xfId="0" applyFont="1" applyFill="1" applyBorder="1" applyAlignment="1" applyProtection="1">
      <alignment horizontal="left" wrapText="1"/>
    </xf>
    <xf numFmtId="0" fontId="36" fillId="36" borderId="0" xfId="0" applyFont="1" applyFill="1" applyBorder="1" applyAlignment="1" applyProtection="1">
      <alignment horizontal="left" vertical="center" wrapText="1"/>
    </xf>
    <xf numFmtId="0" fontId="36" fillId="36" borderId="0" xfId="0" applyFont="1" applyFill="1" applyBorder="1" applyAlignment="1" applyProtection="1">
      <alignment horizontal="left" vertical="center"/>
    </xf>
    <xf numFmtId="0" fontId="36" fillId="36" borderId="0" xfId="0" applyFont="1" applyFill="1" applyBorder="1" applyAlignment="1" applyProtection="1">
      <alignment vertical="top"/>
    </xf>
    <xf numFmtId="49" fontId="24" fillId="0" borderId="0" xfId="30" applyNumberFormat="1" applyFont="1" applyAlignment="1">
      <alignment horizontal="center"/>
    </xf>
    <xf numFmtId="49" fontId="24" fillId="0" borderId="0" xfId="0" applyNumberFormat="1" applyFont="1" applyAlignment="1">
      <alignment horizontal="center"/>
    </xf>
    <xf numFmtId="49" fontId="24" fillId="0" borderId="0" xfId="38" applyNumberFormat="1" applyFont="1" applyAlignment="1">
      <alignment horizontal="center"/>
    </xf>
  </cellXfs>
  <cellStyles count="92">
    <cellStyle name="20% - Accent1" xfId="1" builtinId="30" customBuiltin="1"/>
    <cellStyle name="20% - Accent1 2" xfId="66"/>
    <cellStyle name="20% - Accent2" xfId="2" builtinId="34" customBuiltin="1"/>
    <cellStyle name="20% - Accent2 2" xfId="70"/>
    <cellStyle name="20% - Accent3" xfId="3" builtinId="38" customBuiltin="1"/>
    <cellStyle name="20% - Accent3 2" xfId="74"/>
    <cellStyle name="20% - Accent4" xfId="4" builtinId="42" customBuiltin="1"/>
    <cellStyle name="20% - Accent4 2" xfId="78"/>
    <cellStyle name="20% - Accent5" xfId="5" builtinId="46" customBuiltin="1"/>
    <cellStyle name="20% - Accent5 2" xfId="82"/>
    <cellStyle name="20% - Accent6" xfId="6" builtinId="50" customBuiltin="1"/>
    <cellStyle name="20% - Accent6 2" xfId="86"/>
    <cellStyle name="40% - Accent1" xfId="7" builtinId="31" customBuiltin="1"/>
    <cellStyle name="40% - Accent1 2" xfId="67"/>
    <cellStyle name="40% - Accent2" xfId="8" builtinId="35" customBuiltin="1"/>
    <cellStyle name="40% - Accent2 2" xfId="71"/>
    <cellStyle name="40% - Accent3" xfId="9" builtinId="39" customBuiltin="1"/>
    <cellStyle name="40% - Accent3 2" xfId="75"/>
    <cellStyle name="40% - Accent4" xfId="10" builtinId="43" customBuiltin="1"/>
    <cellStyle name="40% - Accent4 2" xfId="79"/>
    <cellStyle name="40% - Accent5" xfId="11" builtinId="47" customBuiltin="1"/>
    <cellStyle name="40% - Accent5 2" xfId="83"/>
    <cellStyle name="40% - Accent6" xfId="12" builtinId="51" customBuiltin="1"/>
    <cellStyle name="40% - Accent6 2" xfId="87"/>
    <cellStyle name="60% - Accent1" xfId="13" builtinId="32" customBuiltin="1"/>
    <cellStyle name="60% - Accent1 2" xfId="68"/>
    <cellStyle name="60% - Accent2" xfId="14" builtinId="36" customBuiltin="1"/>
    <cellStyle name="60% - Accent2 2" xfId="72"/>
    <cellStyle name="60% - Accent3" xfId="15" builtinId="40" customBuiltin="1"/>
    <cellStyle name="60% - Accent3 2" xfId="76"/>
    <cellStyle name="60% - Accent4" xfId="16" builtinId="44" customBuiltin="1"/>
    <cellStyle name="60% - Accent4 2" xfId="80"/>
    <cellStyle name="60% - Accent5" xfId="17" builtinId="48" customBuiltin="1"/>
    <cellStyle name="60% - Accent5 2" xfId="84"/>
    <cellStyle name="60% - Accent6" xfId="18" builtinId="52" customBuiltin="1"/>
    <cellStyle name="60% - Accent6 2" xfId="88"/>
    <cellStyle name="Accent1" xfId="19" builtinId="29" customBuiltin="1"/>
    <cellStyle name="Accent1 2" xfId="65"/>
    <cellStyle name="Accent2" xfId="20" builtinId="33" customBuiltin="1"/>
    <cellStyle name="Accent2 2" xfId="69"/>
    <cellStyle name="Accent3" xfId="21" builtinId="37" customBuiltin="1"/>
    <cellStyle name="Accent3 2" xfId="73"/>
    <cellStyle name="Accent4" xfId="22" builtinId="41" customBuiltin="1"/>
    <cellStyle name="Accent4 2" xfId="77"/>
    <cellStyle name="Accent5" xfId="23" builtinId="45" customBuiltin="1"/>
    <cellStyle name="Accent5 2" xfId="81"/>
    <cellStyle name="Accent6" xfId="24" builtinId="49" customBuiltin="1"/>
    <cellStyle name="Accent6 2" xfId="85"/>
    <cellStyle name="Berekening" xfId="25" builtinId="22" customBuiltin="1"/>
    <cellStyle name="Berekening 2" xfId="58"/>
    <cellStyle name="Controlecel" xfId="26" builtinId="23" customBuiltin="1"/>
    <cellStyle name="Controlecel 2" xfId="60"/>
    <cellStyle name="Gekoppelde cel" xfId="27" builtinId="24" customBuiltin="1"/>
    <cellStyle name="Gekoppelde cel 2" xfId="59"/>
    <cellStyle name="Goed" xfId="28" builtinId="26" customBuiltin="1"/>
    <cellStyle name="Goed 2" xfId="53"/>
    <cellStyle name="Invoer" xfId="29" builtinId="20" customBuiltin="1"/>
    <cellStyle name="Invoer 2" xfId="56"/>
    <cellStyle name="Komma" xfId="30" builtinId="3"/>
    <cellStyle name="Komma 2" xfId="47"/>
    <cellStyle name="Komma 3" xfId="90"/>
    <cellStyle name="Kop 1" xfId="31" builtinId="16" customBuiltin="1"/>
    <cellStyle name="Kop 1 2" xfId="49"/>
    <cellStyle name="Kop 2" xfId="32" builtinId="17" customBuiltin="1"/>
    <cellStyle name="Kop 2 2" xfId="50"/>
    <cellStyle name="Kop 3" xfId="33" builtinId="18" customBuiltin="1"/>
    <cellStyle name="Kop 3 2" xfId="51"/>
    <cellStyle name="Kop 4" xfId="34" builtinId="19" customBuiltin="1"/>
    <cellStyle name="Kop 4 2" xfId="52"/>
    <cellStyle name="Neutraal" xfId="35" builtinId="28" customBuiltin="1"/>
    <cellStyle name="Neutraal 2" xfId="55"/>
    <cellStyle name="Notitie" xfId="36" builtinId="10" customBuiltin="1"/>
    <cellStyle name="Notitie 2" xfId="62"/>
    <cellStyle name="Ongeldig" xfId="37" builtinId="27" customBuiltin="1"/>
    <cellStyle name="Ongeldig 2" xfId="54"/>
    <cellStyle name="Procent" xfId="38" builtinId="5"/>
    <cellStyle name="Procent 2" xfId="48"/>
    <cellStyle name="Standaard" xfId="0" builtinId="0"/>
    <cellStyle name="Standaard 2" xfId="46"/>
    <cellStyle name="Standaard 3" xfId="45"/>
    <cellStyle name="Titel" xfId="39" builtinId="15" customBuiltin="1"/>
    <cellStyle name="Totaal" xfId="40" builtinId="25" customBuiltin="1"/>
    <cellStyle name="Totaal 2" xfId="64"/>
    <cellStyle name="Uitvoer" xfId="41" builtinId="21" customBuiltin="1"/>
    <cellStyle name="Uitvoer 2" xfId="57"/>
    <cellStyle name="Valuta" xfId="42" builtinId="4"/>
    <cellStyle name="Valuta 2" xfId="89"/>
    <cellStyle name="Valuta 3" xfId="91"/>
    <cellStyle name="Verklarende tekst" xfId="43" builtinId="53" customBuiltin="1"/>
    <cellStyle name="Verklarende tekst 2" xfId="63"/>
    <cellStyle name="Waarschuwingstekst" xfId="44" builtinId="11" customBuiltin="1"/>
    <cellStyle name="Waarschuwingstekst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76"/>
  <sheetViews>
    <sheetView showGridLines="0" showRowColHeaders="0" tabSelected="1" zoomScale="136" zoomScaleNormal="136" workbookViewId="0">
      <selection activeCell="F15" sqref="F15"/>
    </sheetView>
  </sheetViews>
  <sheetFormatPr defaultColWidth="0" defaultRowHeight="12.75" zeroHeight="1" x14ac:dyDescent="0.2"/>
  <cols>
    <col min="1" max="2" width="4.7109375" style="63" customWidth="1"/>
    <col min="3" max="3" width="46.5703125" style="63" customWidth="1"/>
    <col min="4" max="4" width="5.42578125" style="69" customWidth="1"/>
    <col min="5" max="6" width="27.85546875" style="63" customWidth="1"/>
    <col min="7" max="7" width="18.28515625" style="63" customWidth="1"/>
    <col min="8" max="8" width="5.140625" style="67" customWidth="1"/>
    <col min="9" max="9" width="2" style="67" customWidth="1"/>
    <col min="10" max="15" width="9.140625" style="63" hidden="1" customWidth="1"/>
    <col min="16" max="254" width="35" style="69" hidden="1" customWidth="1"/>
    <col min="255" max="256" width="35" style="63" hidden="1" customWidth="1"/>
    <col min="257" max="16384" width="9.140625" style="63" hidden="1"/>
  </cols>
  <sheetData>
    <row r="1" spans="1:254" ht="22.5" x14ac:dyDescent="0.3">
      <c r="A1" s="61"/>
      <c r="B1" s="126" t="s">
        <v>63</v>
      </c>
      <c r="C1" s="126"/>
      <c r="D1" s="126"/>
      <c r="E1" s="126"/>
      <c r="F1" s="126"/>
      <c r="G1" s="62"/>
      <c r="H1" s="121"/>
      <c r="I1" s="121"/>
      <c r="J1" s="62"/>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row>
    <row r="2" spans="1:254" ht="15" customHeight="1" x14ac:dyDescent="0.3">
      <c r="C2" s="65"/>
      <c r="D2" s="66"/>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row>
    <row r="3" spans="1:254" ht="26.25" customHeight="1" x14ac:dyDescent="0.2">
      <c r="B3" s="128" t="s">
        <v>60</v>
      </c>
      <c r="C3" s="128"/>
      <c r="D3" s="128"/>
      <c r="E3" s="128"/>
      <c r="F3" s="128"/>
      <c r="G3" s="128"/>
      <c r="H3" s="128"/>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row>
    <row r="4" spans="1:254" ht="25.5" customHeight="1" x14ac:dyDescent="0.2">
      <c r="B4" s="128" t="s">
        <v>55</v>
      </c>
      <c r="C4" s="128"/>
      <c r="D4" s="128"/>
      <c r="E4" s="128"/>
      <c r="F4" s="128"/>
      <c r="G4" s="128"/>
      <c r="H4" s="128"/>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row>
    <row r="5" spans="1:254" ht="15" customHeight="1" x14ac:dyDescent="0.3">
      <c r="B5" s="68"/>
      <c r="C5" s="65"/>
      <c r="D5" s="66"/>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c r="IJ5" s="64"/>
      <c r="IK5" s="64"/>
      <c r="IL5" s="64"/>
      <c r="IM5" s="64"/>
      <c r="IN5" s="64"/>
      <c r="IO5" s="64"/>
      <c r="IP5" s="64"/>
      <c r="IQ5" s="64"/>
      <c r="IR5" s="64"/>
      <c r="IS5" s="64"/>
      <c r="IT5" s="64"/>
    </row>
    <row r="6" spans="1:254" ht="15" x14ac:dyDescent="0.2">
      <c r="B6" s="71" t="s">
        <v>48</v>
      </c>
      <c r="C6" s="71" t="s">
        <v>35</v>
      </c>
      <c r="D6" s="72"/>
      <c r="J6" s="73"/>
      <c r="L6" s="70">
        <v>18177</v>
      </c>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c r="IJ6" s="64"/>
      <c r="IK6" s="64"/>
      <c r="IL6" s="64"/>
      <c r="IM6" s="64"/>
      <c r="IN6" s="64"/>
      <c r="IO6" s="64"/>
      <c r="IP6" s="64"/>
      <c r="IQ6" s="64"/>
      <c r="IR6" s="64"/>
      <c r="IS6" s="64"/>
      <c r="IT6" s="64"/>
    </row>
    <row r="7" spans="1:254" x14ac:dyDescent="0.2">
      <c r="C7" s="74" t="s">
        <v>27</v>
      </c>
      <c r="E7" s="74" t="s">
        <v>28</v>
      </c>
      <c r="F7" s="74"/>
      <c r="J7" s="73"/>
      <c r="L7" s="70">
        <v>19387</v>
      </c>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c r="FT7" s="64"/>
      <c r="FU7" s="64"/>
      <c r="FV7" s="64"/>
      <c r="FW7" s="64"/>
      <c r="FX7" s="64"/>
      <c r="FY7" s="64"/>
      <c r="FZ7" s="64"/>
      <c r="GA7" s="64"/>
      <c r="GB7" s="64"/>
      <c r="GC7" s="64"/>
      <c r="GD7" s="64"/>
      <c r="GE7" s="64"/>
      <c r="GF7" s="64"/>
      <c r="GG7" s="64"/>
      <c r="GH7" s="64"/>
      <c r="GI7" s="64"/>
      <c r="GJ7" s="64"/>
      <c r="GK7" s="64"/>
      <c r="GL7" s="64"/>
      <c r="GM7" s="64"/>
      <c r="GN7" s="64"/>
      <c r="GO7" s="64"/>
      <c r="GP7" s="64"/>
      <c r="GQ7" s="64"/>
      <c r="GR7" s="64"/>
      <c r="GS7" s="64"/>
      <c r="GT7" s="64"/>
      <c r="GU7" s="64"/>
      <c r="GV7" s="64"/>
      <c r="GW7" s="64"/>
      <c r="GX7" s="64"/>
      <c r="GY7" s="64"/>
      <c r="GZ7" s="64"/>
      <c r="HA7" s="64"/>
      <c r="HB7" s="64"/>
      <c r="HC7" s="64"/>
      <c r="HD7" s="64"/>
      <c r="HE7" s="64"/>
      <c r="HF7" s="64"/>
      <c r="HG7" s="64"/>
      <c r="HH7" s="64"/>
      <c r="HI7" s="64"/>
      <c r="HJ7" s="64"/>
      <c r="HK7" s="64"/>
      <c r="HL7" s="64"/>
      <c r="HM7" s="64"/>
      <c r="HN7" s="64"/>
      <c r="HO7" s="64"/>
      <c r="HP7" s="64"/>
      <c r="HQ7" s="64"/>
      <c r="HR7" s="64"/>
      <c r="HS7" s="64"/>
      <c r="HT7" s="64"/>
      <c r="HU7" s="64"/>
      <c r="HV7" s="64"/>
      <c r="HW7" s="64"/>
      <c r="HX7" s="64"/>
      <c r="HY7" s="64"/>
      <c r="HZ7" s="64"/>
      <c r="IA7" s="64"/>
      <c r="IB7" s="64"/>
      <c r="IC7" s="64"/>
      <c r="ID7" s="64"/>
      <c r="IE7" s="64"/>
      <c r="IF7" s="64"/>
      <c r="IG7" s="64"/>
      <c r="IH7" s="64"/>
      <c r="II7" s="64"/>
      <c r="IJ7" s="64"/>
      <c r="IK7" s="64"/>
      <c r="IL7" s="64"/>
      <c r="IM7" s="64"/>
      <c r="IN7" s="64"/>
      <c r="IO7" s="64"/>
      <c r="IP7" s="64"/>
      <c r="IQ7" s="64"/>
      <c r="IR7" s="64"/>
      <c r="IS7" s="64"/>
      <c r="IT7" s="64"/>
    </row>
    <row r="8" spans="1:254" ht="14.25" x14ac:dyDescent="0.2">
      <c r="B8" s="63" t="s">
        <v>45</v>
      </c>
      <c r="C8" s="75" t="s">
        <v>57</v>
      </c>
      <c r="D8" s="76"/>
      <c r="E8" s="77">
        <f>VLOOKUP(C8,'Tabel 2020 40 weken'!A33:B101,2)</f>
        <v>19890</v>
      </c>
      <c r="F8" s="78"/>
      <c r="J8" s="79"/>
      <c r="L8" s="70">
        <v>20596</v>
      </c>
      <c r="P8" s="64"/>
      <c r="Q8" s="64"/>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c r="FT8" s="64"/>
      <c r="FU8" s="64"/>
      <c r="FV8" s="64"/>
      <c r="FW8" s="64"/>
      <c r="FX8" s="64"/>
      <c r="FY8" s="64"/>
      <c r="FZ8" s="64"/>
      <c r="GA8" s="64"/>
      <c r="GB8" s="64"/>
      <c r="GC8" s="64"/>
      <c r="GD8" s="64"/>
      <c r="GE8" s="64"/>
      <c r="GF8" s="64"/>
      <c r="GG8" s="64"/>
      <c r="GH8" s="64"/>
      <c r="GI8" s="64"/>
      <c r="GJ8" s="64"/>
      <c r="GK8" s="64"/>
      <c r="GL8" s="64"/>
      <c r="GM8" s="64"/>
      <c r="GN8" s="64"/>
      <c r="GO8" s="64"/>
      <c r="GP8" s="64"/>
      <c r="GQ8" s="64"/>
      <c r="GR8" s="64"/>
      <c r="GS8" s="64"/>
      <c r="GT8" s="64"/>
      <c r="GU8" s="64"/>
      <c r="GV8" s="64"/>
      <c r="GW8" s="64"/>
      <c r="GX8" s="64"/>
      <c r="GY8" s="64"/>
      <c r="GZ8" s="64"/>
      <c r="HA8" s="64"/>
      <c r="HB8" s="64"/>
      <c r="HC8" s="64"/>
      <c r="HD8" s="64"/>
      <c r="HE8" s="64"/>
      <c r="HF8" s="64"/>
      <c r="HG8" s="64"/>
      <c r="HH8" s="64"/>
      <c r="HI8" s="64"/>
      <c r="HJ8" s="64"/>
      <c r="HK8" s="64"/>
      <c r="HL8" s="64"/>
      <c r="HM8" s="64"/>
      <c r="HN8" s="64"/>
      <c r="HO8" s="64"/>
      <c r="HP8" s="64"/>
      <c r="HQ8" s="64"/>
      <c r="HR8" s="64"/>
      <c r="HS8" s="64"/>
      <c r="HT8" s="64"/>
      <c r="HU8" s="64"/>
      <c r="HV8" s="64"/>
      <c r="HW8" s="64"/>
      <c r="HX8" s="64"/>
      <c r="HY8" s="64"/>
      <c r="HZ8" s="64"/>
      <c r="IA8" s="64"/>
      <c r="IB8" s="64"/>
      <c r="IC8" s="64"/>
      <c r="ID8" s="64"/>
      <c r="IE8" s="64"/>
      <c r="IF8" s="64"/>
      <c r="IG8" s="64"/>
      <c r="IH8" s="64"/>
      <c r="II8" s="64"/>
      <c r="IJ8" s="64"/>
      <c r="IK8" s="64"/>
      <c r="IL8" s="64"/>
      <c r="IM8" s="64"/>
      <c r="IN8" s="64"/>
      <c r="IO8" s="64"/>
      <c r="IP8" s="64"/>
      <c r="IQ8" s="64"/>
      <c r="IR8" s="64"/>
      <c r="IS8" s="64"/>
      <c r="IT8" s="64"/>
    </row>
    <row r="9" spans="1:254" x14ac:dyDescent="0.2">
      <c r="C9" s="74" t="s">
        <v>41</v>
      </c>
      <c r="J9" s="79"/>
      <c r="L9" s="70">
        <v>21807</v>
      </c>
      <c r="P9" s="64"/>
      <c r="Q9" s="64"/>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row>
    <row r="10" spans="1:254" x14ac:dyDescent="0.2">
      <c r="J10" s="79"/>
      <c r="L10" s="70">
        <v>23018</v>
      </c>
      <c r="P10" s="64"/>
      <c r="Q10" s="64"/>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row>
    <row r="11" spans="1:254" x14ac:dyDescent="0.2">
      <c r="J11" s="79"/>
      <c r="L11" s="70">
        <v>24227</v>
      </c>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c r="FT11" s="64"/>
      <c r="FU11" s="64"/>
      <c r="FV11" s="64"/>
      <c r="FW11" s="64"/>
      <c r="FX11" s="64"/>
      <c r="FY11" s="64"/>
      <c r="FZ11" s="64"/>
      <c r="GA11" s="64"/>
      <c r="GB11" s="64"/>
      <c r="GC11" s="64"/>
      <c r="GD11" s="64"/>
      <c r="GE11" s="64"/>
      <c r="GF11" s="64"/>
      <c r="GG11" s="64"/>
      <c r="GH11" s="64"/>
      <c r="GI11" s="64"/>
      <c r="GJ11" s="64"/>
      <c r="GK11" s="64"/>
      <c r="GL11" s="64"/>
      <c r="GM11" s="64"/>
      <c r="GN11" s="64"/>
      <c r="GO11" s="64"/>
      <c r="GP11" s="64"/>
      <c r="GQ11" s="64"/>
      <c r="GR11" s="64"/>
      <c r="GS11" s="64"/>
      <c r="GT11" s="64"/>
      <c r="GU11" s="64"/>
      <c r="GV11" s="64"/>
      <c r="GW11" s="64"/>
      <c r="GX11" s="64"/>
      <c r="GY11" s="64"/>
      <c r="GZ11" s="64"/>
      <c r="HA11" s="64"/>
      <c r="HB11" s="64"/>
      <c r="HC11" s="64"/>
      <c r="HD11" s="64"/>
      <c r="HE11" s="64"/>
      <c r="HF11" s="64"/>
      <c r="HG11" s="64"/>
      <c r="HH11" s="64"/>
      <c r="HI11" s="64"/>
      <c r="HJ11" s="64"/>
      <c r="HK11" s="64"/>
      <c r="HL11" s="64"/>
      <c r="HM11" s="64"/>
      <c r="HN11" s="64"/>
      <c r="HO11" s="64"/>
      <c r="HP11" s="64"/>
      <c r="HQ11" s="64"/>
      <c r="HR11" s="64"/>
      <c r="HS11" s="64"/>
      <c r="HT11" s="64"/>
      <c r="HU11" s="64"/>
      <c r="HV11" s="64"/>
      <c r="HW11" s="64"/>
      <c r="HX11" s="64"/>
      <c r="HY11" s="64"/>
      <c r="HZ11" s="64"/>
      <c r="IA11" s="64"/>
      <c r="IB11" s="64"/>
      <c r="IC11" s="64"/>
      <c r="ID11" s="64"/>
      <c r="IE11" s="64"/>
      <c r="IF11" s="64"/>
      <c r="IG11" s="64"/>
      <c r="IH11" s="64"/>
      <c r="II11" s="64"/>
      <c r="IJ11" s="64"/>
      <c r="IK11" s="64"/>
      <c r="IL11" s="64"/>
      <c r="IM11" s="64"/>
      <c r="IN11" s="64"/>
      <c r="IO11" s="64"/>
      <c r="IP11" s="64"/>
      <c r="IQ11" s="64"/>
      <c r="IR11" s="64"/>
      <c r="IS11" s="64"/>
      <c r="IT11" s="64"/>
    </row>
    <row r="12" spans="1:254" ht="17.25" customHeight="1" x14ac:dyDescent="0.2">
      <c r="B12" s="135" t="s">
        <v>50</v>
      </c>
      <c r="C12" s="133" t="s">
        <v>65</v>
      </c>
      <c r="E12" s="127" t="s">
        <v>59</v>
      </c>
      <c r="F12" s="127"/>
      <c r="G12" s="80"/>
      <c r="I12" s="81"/>
      <c r="J12" s="79"/>
      <c r="L12" s="70">
        <v>25438</v>
      </c>
      <c r="P12" s="64"/>
      <c r="Q12" s="64"/>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c r="FT12" s="64"/>
      <c r="FU12" s="64"/>
      <c r="FV12" s="64"/>
      <c r="FW12" s="64"/>
      <c r="FX12" s="64"/>
      <c r="FY12" s="64"/>
      <c r="FZ12" s="64"/>
      <c r="GA12" s="64"/>
      <c r="GB12" s="64"/>
      <c r="GC12" s="64"/>
      <c r="GD12" s="64"/>
      <c r="GE12" s="64"/>
      <c r="GF12" s="64"/>
      <c r="GG12" s="64"/>
      <c r="GH12" s="64"/>
      <c r="GI12" s="64"/>
      <c r="GJ12" s="64"/>
      <c r="GK12" s="64"/>
      <c r="GL12" s="64"/>
      <c r="GM12" s="64"/>
      <c r="GN12" s="64"/>
      <c r="GO12" s="64"/>
      <c r="GP12" s="64"/>
      <c r="GQ12" s="64"/>
      <c r="GR12" s="64"/>
      <c r="GS12" s="64"/>
      <c r="GT12" s="64"/>
      <c r="GU12" s="64"/>
      <c r="GV12" s="64"/>
      <c r="GW12" s="64"/>
      <c r="GX12" s="64"/>
      <c r="GY12" s="64"/>
      <c r="GZ12" s="64"/>
      <c r="HA12" s="64"/>
      <c r="HB12" s="64"/>
      <c r="HC12" s="64"/>
      <c r="HD12" s="64"/>
      <c r="HE12" s="64"/>
      <c r="HF12" s="64"/>
      <c r="HG12" s="64"/>
      <c r="HH12" s="64"/>
      <c r="HI12" s="64"/>
      <c r="HJ12" s="64"/>
      <c r="HK12" s="64"/>
      <c r="HL12" s="64"/>
      <c r="HM12" s="64"/>
      <c r="HN12" s="64"/>
      <c r="HO12" s="64"/>
      <c r="HP12" s="64"/>
      <c r="HQ12" s="64"/>
      <c r="HR12" s="64"/>
      <c r="HS12" s="64"/>
      <c r="HT12" s="64"/>
      <c r="HU12" s="64"/>
      <c r="HV12" s="64"/>
      <c r="HW12" s="64"/>
      <c r="HX12" s="64"/>
      <c r="HY12" s="64"/>
      <c r="HZ12" s="64"/>
      <c r="IA12" s="64"/>
      <c r="IB12" s="64"/>
      <c r="IC12" s="64"/>
      <c r="ID12" s="64"/>
      <c r="IE12" s="64"/>
      <c r="IF12" s="64"/>
      <c r="IG12" s="64"/>
      <c r="IH12" s="64"/>
      <c r="II12" s="64"/>
      <c r="IJ12" s="64"/>
      <c r="IK12" s="64"/>
      <c r="IL12" s="64"/>
      <c r="IM12" s="64"/>
      <c r="IN12" s="64"/>
      <c r="IO12" s="64"/>
      <c r="IP12" s="64"/>
      <c r="IQ12" s="64"/>
      <c r="IR12" s="64"/>
      <c r="IS12" s="64"/>
      <c r="IT12" s="64"/>
    </row>
    <row r="13" spans="1:254" ht="15.75" customHeight="1" x14ac:dyDescent="0.2">
      <c r="B13" s="135"/>
      <c r="C13" s="134"/>
      <c r="D13" s="82"/>
      <c r="E13" s="127"/>
      <c r="F13" s="127"/>
      <c r="G13" s="80"/>
      <c r="I13" s="81"/>
      <c r="J13" s="79"/>
      <c r="L13" s="70">
        <v>26644</v>
      </c>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c r="FT13" s="64"/>
      <c r="FU13" s="64"/>
      <c r="FV13" s="64"/>
      <c r="FW13" s="64"/>
      <c r="FX13" s="64"/>
      <c r="FY13" s="64"/>
      <c r="FZ13" s="64"/>
      <c r="GA13" s="64"/>
      <c r="GB13" s="64"/>
      <c r="GC13" s="64"/>
      <c r="GD13" s="64"/>
      <c r="GE13" s="64"/>
      <c r="GF13" s="64"/>
      <c r="GG13" s="64"/>
      <c r="GH13" s="64"/>
      <c r="GI13" s="64"/>
      <c r="GJ13" s="64"/>
      <c r="GK13" s="64"/>
      <c r="GL13" s="64"/>
      <c r="GM13" s="64"/>
      <c r="GN13" s="64"/>
      <c r="GO13" s="64"/>
      <c r="GP13" s="64"/>
      <c r="GQ13" s="64"/>
      <c r="GR13" s="64"/>
      <c r="GS13" s="64"/>
      <c r="GT13" s="64"/>
      <c r="GU13" s="64"/>
      <c r="GV13" s="64"/>
      <c r="GW13" s="64"/>
      <c r="GX13" s="64"/>
      <c r="GY13" s="64"/>
      <c r="GZ13" s="64"/>
      <c r="HA13" s="64"/>
      <c r="HB13" s="64"/>
      <c r="HC13" s="64"/>
      <c r="HD13" s="64"/>
      <c r="HE13" s="64"/>
      <c r="HF13" s="64"/>
      <c r="HG13" s="64"/>
      <c r="HH13" s="64"/>
      <c r="HI13" s="64"/>
      <c r="HJ13" s="64"/>
      <c r="HK13" s="64"/>
      <c r="HL13" s="64"/>
      <c r="HM13" s="64"/>
      <c r="HN13" s="64"/>
      <c r="HO13" s="64"/>
      <c r="HP13" s="64"/>
      <c r="HQ13" s="64"/>
      <c r="HR13" s="64"/>
      <c r="HS13" s="64"/>
      <c r="HT13" s="64"/>
      <c r="HU13" s="64"/>
      <c r="HV13" s="64"/>
      <c r="HW13" s="64"/>
      <c r="HX13" s="64"/>
      <c r="HY13" s="64"/>
      <c r="HZ13" s="64"/>
      <c r="IA13" s="64"/>
      <c r="IB13" s="64"/>
      <c r="IC13" s="64"/>
      <c r="ID13" s="64"/>
      <c r="IE13" s="64"/>
      <c r="IF13" s="64"/>
      <c r="IG13" s="64"/>
      <c r="IH13" s="64"/>
      <c r="II13" s="64"/>
      <c r="IJ13" s="64"/>
      <c r="IK13" s="64"/>
      <c r="IL13" s="64"/>
      <c r="IM13" s="64"/>
      <c r="IN13" s="64"/>
      <c r="IO13" s="64"/>
      <c r="IP13" s="64"/>
      <c r="IQ13" s="64"/>
      <c r="IR13" s="64"/>
      <c r="IS13" s="64"/>
      <c r="IT13" s="64"/>
    </row>
    <row r="14" spans="1:254" s="83" customFormat="1" x14ac:dyDescent="0.2">
      <c r="C14" s="72"/>
      <c r="D14" s="72"/>
      <c r="E14" s="72"/>
      <c r="F14" s="72"/>
      <c r="I14" s="84"/>
      <c r="J14" s="85"/>
      <c r="L14" s="70">
        <v>27947</v>
      </c>
      <c r="P14" s="64"/>
      <c r="Q14" s="64"/>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c r="FT14" s="64"/>
      <c r="FU14" s="64"/>
      <c r="FV14" s="64"/>
      <c r="FW14" s="64"/>
      <c r="FX14" s="64"/>
      <c r="FY14" s="64"/>
      <c r="FZ14" s="64"/>
      <c r="GA14" s="64"/>
      <c r="GB14" s="64"/>
      <c r="GC14" s="64"/>
      <c r="GD14" s="64"/>
      <c r="GE14" s="64"/>
      <c r="GF14" s="64"/>
      <c r="GG14" s="64"/>
      <c r="GH14" s="64"/>
      <c r="GI14" s="64"/>
      <c r="GJ14" s="64"/>
      <c r="GK14" s="64"/>
      <c r="GL14" s="64"/>
      <c r="GM14" s="64"/>
      <c r="GN14" s="64"/>
      <c r="GO14" s="64"/>
      <c r="GP14" s="64"/>
      <c r="GQ14" s="64"/>
      <c r="GR14" s="64"/>
      <c r="GS14" s="64"/>
      <c r="GT14" s="64"/>
      <c r="GU14" s="64"/>
      <c r="GV14" s="64"/>
      <c r="GW14" s="64"/>
      <c r="GX14" s="64"/>
      <c r="GY14" s="64"/>
      <c r="GZ14" s="64"/>
      <c r="HA14" s="64"/>
      <c r="HB14" s="64"/>
      <c r="HC14" s="64"/>
      <c r="HD14" s="64"/>
      <c r="HE14" s="64"/>
      <c r="HF14" s="64"/>
      <c r="HG14" s="64"/>
      <c r="HH14" s="64"/>
      <c r="HI14" s="64"/>
      <c r="HJ14" s="64"/>
      <c r="HK14" s="64"/>
      <c r="HL14" s="64"/>
      <c r="HM14" s="64"/>
      <c r="HN14" s="64"/>
      <c r="HO14" s="64"/>
      <c r="HP14" s="64"/>
      <c r="HQ14" s="64"/>
      <c r="HR14" s="64"/>
      <c r="HS14" s="64"/>
      <c r="HT14" s="64"/>
      <c r="HU14" s="64"/>
      <c r="HV14" s="64"/>
      <c r="HW14" s="64"/>
      <c r="HX14" s="64"/>
      <c r="HY14" s="64"/>
      <c r="HZ14" s="64"/>
      <c r="IA14" s="64"/>
      <c r="IB14" s="64"/>
      <c r="IC14" s="64"/>
      <c r="ID14" s="64"/>
      <c r="IE14" s="64"/>
      <c r="IF14" s="64"/>
      <c r="IG14" s="64"/>
      <c r="IH14" s="64"/>
      <c r="II14" s="64"/>
      <c r="IJ14" s="64"/>
      <c r="IK14" s="64"/>
      <c r="IL14" s="64"/>
      <c r="IM14" s="64"/>
      <c r="IN14" s="64"/>
      <c r="IO14" s="64"/>
      <c r="IP14" s="64"/>
      <c r="IQ14" s="64"/>
      <c r="IR14" s="64"/>
      <c r="IS14" s="64"/>
      <c r="IT14" s="64"/>
    </row>
    <row r="15" spans="1:254" ht="25.5" x14ac:dyDescent="0.2">
      <c r="B15" s="63" t="s">
        <v>42</v>
      </c>
      <c r="C15" s="113" t="s">
        <v>47</v>
      </c>
      <c r="D15" s="114"/>
      <c r="E15" s="115" t="s">
        <v>36</v>
      </c>
      <c r="F15" s="116" t="s">
        <v>58</v>
      </c>
      <c r="G15" s="83"/>
      <c r="J15" s="88"/>
      <c r="L15" s="70">
        <v>29247</v>
      </c>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c r="FT15" s="64"/>
      <c r="FU15" s="64"/>
      <c r="FV15" s="64"/>
      <c r="FW15" s="64"/>
      <c r="FX15" s="64"/>
      <c r="FY15" s="64"/>
      <c r="FZ15" s="64"/>
      <c r="GA15" s="64"/>
      <c r="GB15" s="64"/>
      <c r="GC15" s="64"/>
      <c r="GD15" s="64"/>
      <c r="GE15" s="64"/>
      <c r="GF15" s="64"/>
      <c r="GG15" s="64"/>
      <c r="GH15" s="64"/>
      <c r="GI15" s="64"/>
      <c r="GJ15" s="64"/>
      <c r="GK15" s="64"/>
      <c r="GL15" s="64"/>
      <c r="GM15" s="64"/>
      <c r="GN15" s="64"/>
      <c r="GO15" s="64"/>
      <c r="GP15" s="64"/>
      <c r="GQ15" s="64"/>
      <c r="GR15" s="64"/>
      <c r="GS15" s="64"/>
      <c r="GT15" s="64"/>
      <c r="GU15" s="64"/>
      <c r="GV15" s="64"/>
      <c r="GW15" s="64"/>
      <c r="GX15" s="64"/>
      <c r="GY15" s="64"/>
      <c r="GZ15" s="64"/>
      <c r="HA15" s="64"/>
      <c r="HB15" s="64"/>
      <c r="HC15" s="64"/>
      <c r="HD15" s="64"/>
      <c r="HE15" s="64"/>
      <c r="HF15" s="64"/>
      <c r="HG15" s="64"/>
      <c r="HH15" s="64"/>
      <c r="HI15" s="64"/>
      <c r="HJ15" s="64"/>
      <c r="HK15" s="64"/>
      <c r="HL15" s="64"/>
      <c r="HM15" s="64"/>
      <c r="HN15" s="64"/>
      <c r="HO15" s="64"/>
      <c r="HP15" s="64"/>
      <c r="HQ15" s="64"/>
      <c r="HR15" s="64"/>
      <c r="HS15" s="64"/>
      <c r="HT15" s="64"/>
      <c r="HU15" s="64"/>
      <c r="HV15" s="64"/>
      <c r="HW15" s="64"/>
      <c r="HX15" s="64"/>
      <c r="HY15" s="64"/>
      <c r="HZ15" s="64"/>
      <c r="IA15" s="64"/>
      <c r="IB15" s="64"/>
      <c r="IC15" s="64"/>
      <c r="ID15" s="64"/>
      <c r="IE15" s="64"/>
      <c r="IF15" s="64"/>
      <c r="IG15" s="64"/>
      <c r="IH15" s="64"/>
      <c r="II15" s="64"/>
      <c r="IJ15" s="64"/>
      <c r="IK15" s="64"/>
      <c r="IL15" s="64"/>
      <c r="IM15" s="64"/>
      <c r="IN15" s="64"/>
      <c r="IO15" s="64"/>
      <c r="IP15" s="64"/>
      <c r="IQ15" s="64"/>
      <c r="IR15" s="64"/>
      <c r="IS15" s="64"/>
      <c r="IT15" s="64"/>
    </row>
    <row r="16" spans="1:254" ht="15" customHeight="1" x14ac:dyDescent="0.2">
      <c r="C16" s="89" t="s">
        <v>37</v>
      </c>
      <c r="D16" s="87"/>
      <c r="E16" s="90">
        <f>E36*'Tabel 2020 40 weken'!$F28</f>
        <v>149.33333333333337</v>
      </c>
      <c r="F16" s="90">
        <f>E16*12/10</f>
        <v>179.20000000000005</v>
      </c>
      <c r="I16" s="91"/>
      <c r="J16" s="88"/>
      <c r="L16" s="70">
        <v>30549</v>
      </c>
      <c r="P16" s="64"/>
      <c r="Q16" s="64"/>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c r="FT16" s="64"/>
      <c r="FU16" s="64"/>
      <c r="FV16" s="64"/>
      <c r="FW16" s="64"/>
      <c r="FX16" s="64"/>
      <c r="FY16" s="64"/>
      <c r="FZ16" s="64"/>
      <c r="GA16" s="64"/>
      <c r="GB16" s="64"/>
      <c r="GC16" s="64"/>
      <c r="GD16" s="64"/>
      <c r="GE16" s="64"/>
      <c r="GF16" s="64"/>
      <c r="GG16" s="64"/>
      <c r="GH16" s="64"/>
      <c r="GI16" s="64"/>
      <c r="GJ16" s="64"/>
      <c r="GK16" s="64"/>
      <c r="GL16" s="64"/>
      <c r="GM16" s="64"/>
      <c r="GN16" s="64"/>
      <c r="GO16" s="64"/>
      <c r="GP16" s="64"/>
      <c r="GQ16" s="64"/>
      <c r="GR16" s="64"/>
      <c r="GS16" s="64"/>
      <c r="GT16" s="64"/>
      <c r="GU16" s="64"/>
      <c r="GV16" s="64"/>
      <c r="GW16" s="64"/>
      <c r="GX16" s="64"/>
      <c r="GY16" s="64"/>
      <c r="GZ16" s="64"/>
      <c r="HA16" s="64"/>
      <c r="HB16" s="64"/>
      <c r="HC16" s="64"/>
      <c r="HD16" s="64"/>
      <c r="HE16" s="64"/>
      <c r="HF16" s="64"/>
      <c r="HG16" s="64"/>
      <c r="HH16" s="64"/>
      <c r="HI16" s="64"/>
      <c r="HJ16" s="64"/>
      <c r="HK16" s="64"/>
      <c r="HL16" s="64"/>
      <c r="HM16" s="64"/>
      <c r="HN16" s="64"/>
      <c r="HO16" s="64"/>
      <c r="HP16" s="64"/>
      <c r="HQ16" s="64"/>
      <c r="HR16" s="64"/>
      <c r="HS16" s="64"/>
      <c r="HT16" s="64"/>
      <c r="HU16" s="64"/>
      <c r="HV16" s="64"/>
      <c r="HW16" s="64"/>
      <c r="HX16" s="64"/>
      <c r="HY16" s="64"/>
      <c r="HZ16" s="64"/>
      <c r="IA16" s="64"/>
      <c r="IB16" s="64"/>
      <c r="IC16" s="64"/>
      <c r="ID16" s="64"/>
      <c r="IE16" s="64"/>
      <c r="IF16" s="64"/>
      <c r="IG16" s="64"/>
      <c r="IH16" s="64"/>
      <c r="II16" s="64"/>
      <c r="IJ16" s="64"/>
      <c r="IK16" s="64"/>
      <c r="IL16" s="64"/>
      <c r="IM16" s="64"/>
      <c r="IN16" s="64"/>
      <c r="IO16" s="64"/>
      <c r="IP16" s="64"/>
      <c r="IQ16" s="64"/>
      <c r="IR16" s="64"/>
      <c r="IS16" s="64"/>
      <c r="IT16" s="64"/>
    </row>
    <row r="17" spans="2:254" ht="15" customHeight="1" x14ac:dyDescent="0.2">
      <c r="C17" s="89" t="s">
        <v>52</v>
      </c>
      <c r="D17" s="87"/>
      <c r="E17" s="90">
        <f>VLOOKUP($C$8,'Tabel 2020 40 weken'!$A$33:$N$101,6)*E$36</f>
        <v>18.613333333333358</v>
      </c>
      <c r="F17" s="90">
        <f>E17*12/10</f>
        <v>22.33600000000003</v>
      </c>
      <c r="G17" s="118"/>
      <c r="I17" s="81"/>
      <c r="J17" s="88"/>
      <c r="L17" s="70">
        <v>31850</v>
      </c>
      <c r="P17" s="64"/>
      <c r="Q17" s="64"/>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c r="FT17" s="64"/>
      <c r="FU17" s="64"/>
      <c r="FV17" s="64"/>
      <c r="FW17" s="64"/>
      <c r="FX17" s="64"/>
      <c r="FY17" s="64"/>
      <c r="FZ17" s="64"/>
      <c r="GA17" s="64"/>
      <c r="GB17" s="64"/>
      <c r="GC17" s="64"/>
      <c r="GD17" s="64"/>
      <c r="GE17" s="64"/>
      <c r="GF17" s="64"/>
      <c r="GG17" s="64"/>
      <c r="GH17" s="64"/>
      <c r="GI17" s="64"/>
      <c r="GJ17" s="64"/>
      <c r="GK17" s="64"/>
      <c r="GL17" s="64"/>
      <c r="GM17" s="64"/>
      <c r="GN17" s="64"/>
      <c r="GO17" s="64"/>
      <c r="GP17" s="64"/>
      <c r="GQ17" s="64"/>
      <c r="GR17" s="64"/>
      <c r="GS17" s="64"/>
      <c r="GT17" s="64"/>
      <c r="GU17" s="64"/>
      <c r="GV17" s="64"/>
      <c r="GW17" s="64"/>
      <c r="GX17" s="64"/>
      <c r="GY17" s="64"/>
      <c r="GZ17" s="64"/>
      <c r="HA17" s="64"/>
      <c r="HB17" s="64"/>
      <c r="HC17" s="64"/>
      <c r="HD17" s="64"/>
      <c r="HE17" s="64"/>
      <c r="HF17" s="64"/>
      <c r="HG17" s="64"/>
      <c r="HH17" s="64"/>
      <c r="HI17" s="64"/>
      <c r="HJ17" s="64"/>
      <c r="HK17" s="64"/>
      <c r="HL17" s="64"/>
      <c r="HM17" s="64"/>
      <c r="HN17" s="64"/>
      <c r="HO17" s="64"/>
      <c r="HP17" s="64"/>
      <c r="HQ17" s="64"/>
      <c r="HR17" s="64"/>
      <c r="HS17" s="64"/>
      <c r="HT17" s="64"/>
      <c r="HU17" s="64"/>
      <c r="HV17" s="64"/>
      <c r="HW17" s="64"/>
      <c r="HX17" s="64"/>
      <c r="HY17" s="64"/>
      <c r="HZ17" s="64"/>
      <c r="IA17" s="64"/>
      <c r="IB17" s="64"/>
      <c r="IC17" s="64"/>
      <c r="ID17" s="64"/>
      <c r="IE17" s="64"/>
      <c r="IF17" s="64"/>
      <c r="IG17" s="64"/>
      <c r="IH17" s="64"/>
      <c r="II17" s="64"/>
      <c r="IJ17" s="64"/>
      <c r="IK17" s="64"/>
      <c r="IL17" s="64"/>
      <c r="IM17" s="64"/>
      <c r="IN17" s="64"/>
      <c r="IO17" s="64"/>
      <c r="IP17" s="64"/>
      <c r="IQ17" s="64"/>
      <c r="IR17" s="64"/>
      <c r="IS17" s="64"/>
      <c r="IT17" s="64"/>
    </row>
    <row r="18" spans="2:254" ht="15" customHeight="1" x14ac:dyDescent="0.2">
      <c r="C18" s="89" t="s">
        <v>53</v>
      </c>
      <c r="D18" s="87"/>
      <c r="E18" s="90">
        <f>VLOOKUP($C$8,'Tabel 2020 40 weken'!$A$33:$N$101,12)*E$36</f>
        <v>18.613333333333358</v>
      </c>
      <c r="F18" s="90">
        <f>E18*12/10</f>
        <v>22.33600000000003</v>
      </c>
      <c r="I18" s="81"/>
      <c r="L18" s="70">
        <v>33153</v>
      </c>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c r="FT18" s="64"/>
      <c r="FU18" s="64"/>
      <c r="FV18" s="64"/>
      <c r="FW18" s="64"/>
      <c r="FX18" s="64"/>
      <c r="FY18" s="64"/>
      <c r="FZ18" s="64"/>
      <c r="GA18" s="64"/>
      <c r="GB18" s="64"/>
      <c r="GC18" s="64"/>
      <c r="GD18" s="64"/>
      <c r="GE18" s="64"/>
      <c r="GF18" s="64"/>
      <c r="GG18" s="64"/>
      <c r="GH18" s="64"/>
      <c r="GI18" s="64"/>
      <c r="GJ18" s="64"/>
      <c r="GK18" s="64"/>
      <c r="GL18" s="64"/>
      <c r="GM18" s="64"/>
      <c r="GN18" s="64"/>
      <c r="GO18" s="64"/>
      <c r="GP18" s="64"/>
      <c r="GQ18" s="64"/>
      <c r="GR18" s="64"/>
      <c r="GS18" s="64"/>
      <c r="GT18" s="64"/>
      <c r="GU18" s="64"/>
      <c r="GV18" s="64"/>
      <c r="GW18" s="64"/>
      <c r="GX18" s="64"/>
      <c r="GY18" s="64"/>
      <c r="GZ18" s="64"/>
      <c r="HA18" s="64"/>
      <c r="HB18" s="64"/>
      <c r="HC18" s="64"/>
      <c r="HD18" s="64"/>
      <c r="HE18" s="64"/>
      <c r="HF18" s="64"/>
      <c r="HG18" s="64"/>
      <c r="HH18" s="64"/>
      <c r="HI18" s="64"/>
      <c r="HJ18" s="64"/>
      <c r="HK18" s="64"/>
      <c r="HL18" s="64"/>
      <c r="HM18" s="64"/>
      <c r="HN18" s="64"/>
      <c r="HO18" s="64"/>
      <c r="HP18" s="64"/>
      <c r="HQ18" s="64"/>
      <c r="HR18" s="64"/>
      <c r="HS18" s="64"/>
      <c r="HT18" s="64"/>
      <c r="HU18" s="64"/>
      <c r="HV18" s="64"/>
      <c r="HW18" s="64"/>
      <c r="HX18" s="64"/>
      <c r="HY18" s="64"/>
      <c r="HZ18" s="64"/>
      <c r="IA18" s="64"/>
      <c r="IB18" s="64"/>
      <c r="IC18" s="64"/>
      <c r="ID18" s="64"/>
      <c r="IE18" s="64"/>
      <c r="IF18" s="64"/>
      <c r="IG18" s="64"/>
      <c r="IH18" s="64"/>
      <c r="II18" s="64"/>
      <c r="IJ18" s="64"/>
      <c r="IK18" s="64"/>
      <c r="IL18" s="64"/>
      <c r="IM18" s="64"/>
      <c r="IN18" s="64"/>
      <c r="IO18" s="64"/>
      <c r="IP18" s="64"/>
      <c r="IQ18" s="64"/>
      <c r="IR18" s="64"/>
      <c r="IS18" s="64"/>
      <c r="IT18" s="64"/>
    </row>
    <row r="19" spans="2:254" x14ac:dyDescent="0.2">
      <c r="C19" s="92"/>
      <c r="D19" s="87"/>
      <c r="E19" s="93"/>
      <c r="F19" s="93"/>
      <c r="J19" s="94"/>
      <c r="K19" s="94"/>
      <c r="L19" s="70">
        <v>34454</v>
      </c>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row>
    <row r="20" spans="2:254" ht="26.25" customHeight="1" x14ac:dyDescent="0.2">
      <c r="C20" s="130" t="s">
        <v>66</v>
      </c>
      <c r="D20" s="131"/>
      <c r="E20" s="131"/>
      <c r="F20" s="131"/>
      <c r="G20" s="131"/>
      <c r="H20" s="131"/>
      <c r="I20" s="109"/>
      <c r="L20" s="70">
        <v>35787</v>
      </c>
    </row>
    <row r="21" spans="2:254" x14ac:dyDescent="0.2">
      <c r="L21" s="70">
        <v>38456</v>
      </c>
    </row>
    <row r="22" spans="2:254" ht="15" x14ac:dyDescent="0.2">
      <c r="B22" s="95" t="s">
        <v>40</v>
      </c>
      <c r="C22" s="95" t="s">
        <v>38</v>
      </c>
      <c r="L22" s="70">
        <v>41126</v>
      </c>
    </row>
    <row r="23" spans="2:254" x14ac:dyDescent="0.2">
      <c r="L23" s="70">
        <v>42461</v>
      </c>
    </row>
    <row r="24" spans="2:254" x14ac:dyDescent="0.2">
      <c r="B24" s="96" t="s">
        <v>42</v>
      </c>
      <c r="C24" s="96" t="s">
        <v>44</v>
      </c>
      <c r="L24" s="70">
        <v>43795</v>
      </c>
    </row>
    <row r="25" spans="2:254" x14ac:dyDescent="0.2">
      <c r="C25" s="96"/>
      <c r="L25" s="70">
        <v>45129</v>
      </c>
    </row>
    <row r="26" spans="2:254" ht="25.5" x14ac:dyDescent="0.2">
      <c r="C26" s="86"/>
      <c r="D26" s="72"/>
      <c r="E26" s="115" t="s">
        <v>36</v>
      </c>
      <c r="F26" s="116" t="s">
        <v>58</v>
      </c>
      <c r="G26" s="97"/>
      <c r="L26" s="70">
        <v>46587</v>
      </c>
    </row>
    <row r="27" spans="2:254" ht="15" customHeight="1" x14ac:dyDescent="0.2">
      <c r="C27" s="98" t="s">
        <v>39</v>
      </c>
      <c r="E27" s="99">
        <f>E16/E36</f>
        <v>8.9600000000000009</v>
      </c>
      <c r="F27" s="99">
        <f>E27</f>
        <v>8.9600000000000009</v>
      </c>
      <c r="G27" s="100"/>
      <c r="L27" s="70">
        <v>49446</v>
      </c>
    </row>
    <row r="28" spans="2:254" ht="15" customHeight="1" x14ac:dyDescent="0.2">
      <c r="C28" s="89" t="s">
        <v>52</v>
      </c>
      <c r="E28" s="99">
        <f>E17/E36</f>
        <v>1.1168000000000013</v>
      </c>
      <c r="F28" s="99">
        <f>E28</f>
        <v>1.1168000000000013</v>
      </c>
      <c r="G28" s="100"/>
      <c r="L28" s="70">
        <v>52305</v>
      </c>
    </row>
    <row r="29" spans="2:254" ht="15" customHeight="1" x14ac:dyDescent="0.2">
      <c r="C29" s="89" t="s">
        <v>53</v>
      </c>
      <c r="E29" s="99">
        <f>E18/E36</f>
        <v>1.1168000000000013</v>
      </c>
      <c r="F29" s="99">
        <f>E29</f>
        <v>1.1168000000000013</v>
      </c>
      <c r="G29" s="100"/>
      <c r="L29" s="70">
        <v>55166</v>
      </c>
    </row>
    <row r="30" spans="2:254" x14ac:dyDescent="0.2">
      <c r="L30" s="70">
        <v>58027</v>
      </c>
    </row>
    <row r="31" spans="2:254" x14ac:dyDescent="0.2">
      <c r="L31" s="70">
        <v>60885</v>
      </c>
    </row>
    <row r="32" spans="2:254" x14ac:dyDescent="0.2">
      <c r="B32" s="101" t="s">
        <v>43</v>
      </c>
      <c r="C32" s="101" t="s">
        <v>46</v>
      </c>
      <c r="L32" s="70">
        <v>63746</v>
      </c>
    </row>
    <row r="33" spans="2:14" x14ac:dyDescent="0.2">
      <c r="C33" s="101"/>
      <c r="G33" s="118"/>
      <c r="L33" s="70">
        <v>66605</v>
      </c>
    </row>
    <row r="34" spans="2:14" ht="25.5" x14ac:dyDescent="0.2">
      <c r="C34" s="86"/>
      <c r="D34" s="117"/>
      <c r="E34" s="115" t="s">
        <v>36</v>
      </c>
      <c r="F34" s="116" t="s">
        <v>58</v>
      </c>
      <c r="L34" s="70">
        <v>69465</v>
      </c>
    </row>
    <row r="35" spans="2:14" ht="15" customHeight="1" x14ac:dyDescent="0.2">
      <c r="C35" s="98" t="s">
        <v>0</v>
      </c>
      <c r="E35" s="119">
        <f>40*(2.5)*2</f>
        <v>200</v>
      </c>
      <c r="F35" s="119">
        <f>E35</f>
        <v>200</v>
      </c>
      <c r="L35" s="70">
        <v>72327</v>
      </c>
      <c r="M35" s="102"/>
    </row>
    <row r="36" spans="2:14" ht="15" customHeight="1" x14ac:dyDescent="0.2">
      <c r="C36" s="98" t="s">
        <v>49</v>
      </c>
      <c r="E36" s="103">
        <f>E35/12</f>
        <v>16.666666666666668</v>
      </c>
      <c r="F36" s="103">
        <f>F35/12</f>
        <v>16.666666666666668</v>
      </c>
      <c r="G36" s="104"/>
      <c r="L36" s="70">
        <v>75185</v>
      </c>
      <c r="M36" s="102"/>
      <c r="N36" s="102"/>
    </row>
    <row r="37" spans="2:14" ht="15" customHeight="1" x14ac:dyDescent="0.2">
      <c r="C37" s="98" t="s">
        <v>61</v>
      </c>
      <c r="F37" s="105">
        <f>E36*12/10</f>
        <v>20</v>
      </c>
      <c r="L37" s="70">
        <v>78047</v>
      </c>
    </row>
    <row r="38" spans="2:14" ht="12.75" customHeight="1" x14ac:dyDescent="0.2">
      <c r="L38" s="70">
        <v>80907</v>
      </c>
    </row>
    <row r="39" spans="2:14" ht="25.5" customHeight="1" x14ac:dyDescent="0.2">
      <c r="C39" s="131" t="str">
        <f>+C20</f>
        <v>* Een 40-wekencontract wordt in 10 termijnen per jaar gefactureerd. In juli en augustus wordt niet gefactureerd. Per saldo zijn de totale kosten per jaar uiteraard gelijk.</v>
      </c>
      <c r="D39" s="131"/>
      <c r="E39" s="131"/>
      <c r="F39" s="131"/>
      <c r="G39" s="131"/>
      <c r="H39" s="131"/>
      <c r="L39" s="70">
        <v>83764</v>
      </c>
    </row>
    <row r="40" spans="2:14" x14ac:dyDescent="0.2">
      <c r="L40" s="70">
        <v>89541</v>
      </c>
    </row>
    <row r="41" spans="2:14" ht="38.25" customHeight="1" x14ac:dyDescent="0.2">
      <c r="B41" s="132" t="s">
        <v>54</v>
      </c>
      <c r="C41" s="132"/>
      <c r="D41" s="132"/>
      <c r="E41" s="132"/>
      <c r="F41" s="132"/>
      <c r="G41" s="132"/>
      <c r="H41" s="132"/>
      <c r="I41" s="132"/>
      <c r="L41" s="70">
        <v>92471</v>
      </c>
    </row>
    <row r="42" spans="2:14" x14ac:dyDescent="0.2">
      <c r="B42" s="110"/>
      <c r="C42" s="111"/>
      <c r="D42" s="110"/>
      <c r="E42" s="111"/>
      <c r="F42" s="111"/>
      <c r="G42" s="111"/>
      <c r="H42" s="111"/>
      <c r="I42" s="111"/>
      <c r="L42" s="70">
        <v>95399</v>
      </c>
    </row>
    <row r="43" spans="2:14" ht="26.25" customHeight="1" x14ac:dyDescent="0.2">
      <c r="B43" s="129" t="s">
        <v>64</v>
      </c>
      <c r="C43" s="129"/>
      <c r="D43" s="129"/>
      <c r="E43" s="129"/>
      <c r="F43" s="129"/>
      <c r="G43" s="129"/>
      <c r="H43" s="129"/>
      <c r="I43" s="129"/>
      <c r="L43" s="70">
        <v>98327</v>
      </c>
    </row>
    <row r="44" spans="2:14" ht="26.25" customHeight="1" x14ac:dyDescent="0.2">
      <c r="B44" s="120"/>
      <c r="C44" s="120"/>
      <c r="D44" s="120"/>
      <c r="E44" s="120"/>
      <c r="F44" s="120"/>
      <c r="G44" s="120"/>
      <c r="H44" s="120"/>
      <c r="I44" s="120"/>
      <c r="L44" s="70"/>
    </row>
    <row r="45" spans="2:14" x14ac:dyDescent="0.2">
      <c r="B45" s="112"/>
      <c r="C45" s="111"/>
      <c r="D45" s="110"/>
      <c r="E45" s="111"/>
      <c r="F45" s="111"/>
      <c r="G45" s="111"/>
      <c r="H45" s="111"/>
      <c r="I45" s="111"/>
      <c r="L45" s="70">
        <v>101256</v>
      </c>
    </row>
    <row r="46" spans="2:14" hidden="1" x14ac:dyDescent="0.2">
      <c r="B46" s="112"/>
      <c r="C46" s="111"/>
      <c r="D46" s="110"/>
      <c r="E46" s="111"/>
      <c r="F46" s="111"/>
      <c r="G46" s="111"/>
      <c r="H46" s="111"/>
      <c r="I46" s="111"/>
      <c r="L46" s="70">
        <v>104185</v>
      </c>
    </row>
    <row r="47" spans="2:14" hidden="1" x14ac:dyDescent="0.2">
      <c r="B47" s="96"/>
      <c r="D47" s="101"/>
      <c r="L47" s="70">
        <v>107115</v>
      </c>
    </row>
    <row r="48" spans="2:14" hidden="1" x14ac:dyDescent="0.2">
      <c r="B48" s="96"/>
      <c r="D48" s="101"/>
      <c r="L48" s="70">
        <v>110043</v>
      </c>
    </row>
    <row r="49" spans="1:254" hidden="1" x14ac:dyDescent="0.2">
      <c r="B49" s="96"/>
      <c r="D49" s="101"/>
      <c r="L49" s="70">
        <v>112971</v>
      </c>
    </row>
    <row r="50" spans="1:254" hidden="1" x14ac:dyDescent="0.2">
      <c r="C50" s="74"/>
      <c r="L50" s="70">
        <v>115900</v>
      </c>
    </row>
    <row r="51" spans="1:254" hidden="1" x14ac:dyDescent="0.2">
      <c r="B51" s="68"/>
      <c r="L51" s="70">
        <v>118829</v>
      </c>
    </row>
    <row r="52" spans="1:254" hidden="1" x14ac:dyDescent="0.2">
      <c r="A52" s="74"/>
      <c r="B52" s="74"/>
      <c r="C52" s="106"/>
      <c r="L52" s="70">
        <v>121757</v>
      </c>
    </row>
    <row r="53" spans="1:254" s="74" customFormat="1" hidden="1" x14ac:dyDescent="0.2">
      <c r="D53" s="107"/>
      <c r="H53" s="108"/>
      <c r="I53" s="108"/>
      <c r="L53" s="70">
        <v>124686</v>
      </c>
      <c r="P53" s="107"/>
      <c r="Q53" s="107"/>
      <c r="R53" s="107"/>
      <c r="S53" s="107"/>
      <c r="T53" s="107"/>
      <c r="U53" s="107"/>
      <c r="V53" s="107"/>
      <c r="W53" s="107"/>
      <c r="X53" s="107"/>
      <c r="Y53" s="107"/>
      <c r="Z53" s="107"/>
      <c r="AA53" s="107"/>
      <c r="AB53" s="107"/>
      <c r="AC53" s="107"/>
      <c r="AD53" s="107"/>
      <c r="AE53" s="107"/>
      <c r="AF53" s="107"/>
      <c r="AG53" s="107"/>
      <c r="AH53" s="107"/>
      <c r="AI53" s="107"/>
      <c r="AJ53" s="107"/>
      <c r="AK53" s="107"/>
      <c r="AL53" s="107"/>
      <c r="AM53" s="107"/>
      <c r="AN53" s="107"/>
      <c r="AO53" s="107"/>
      <c r="AP53" s="107"/>
      <c r="AQ53" s="107"/>
      <c r="AR53" s="107"/>
      <c r="AS53" s="107"/>
      <c r="AT53" s="107"/>
      <c r="AU53" s="107"/>
      <c r="AV53" s="107"/>
      <c r="AW53" s="107"/>
      <c r="AX53" s="107"/>
      <c r="AY53" s="107"/>
      <c r="AZ53" s="107"/>
      <c r="BA53" s="107"/>
      <c r="BB53" s="107"/>
      <c r="BC53" s="107"/>
      <c r="BD53" s="107"/>
      <c r="BE53" s="107"/>
      <c r="BF53" s="107"/>
      <c r="BG53" s="107"/>
      <c r="BH53" s="107"/>
      <c r="BI53" s="107"/>
      <c r="BJ53" s="107"/>
      <c r="BK53" s="107"/>
      <c r="BL53" s="107"/>
      <c r="BM53" s="107"/>
      <c r="BN53" s="107"/>
      <c r="BO53" s="107"/>
      <c r="BP53" s="107"/>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c r="CO53" s="107"/>
      <c r="CP53" s="107"/>
      <c r="CQ53" s="107"/>
      <c r="CR53" s="107"/>
      <c r="CS53" s="107"/>
      <c r="CT53" s="107"/>
      <c r="CU53" s="107"/>
      <c r="CV53" s="107"/>
      <c r="CW53" s="107"/>
      <c r="CX53" s="107"/>
      <c r="CY53" s="107"/>
      <c r="CZ53" s="107"/>
      <c r="DA53" s="107"/>
      <c r="DB53" s="107"/>
      <c r="DC53" s="107"/>
      <c r="DD53" s="107"/>
      <c r="DE53" s="107"/>
      <c r="DF53" s="107"/>
      <c r="DG53" s="107"/>
      <c r="DH53" s="107"/>
      <c r="DI53" s="107"/>
      <c r="DJ53" s="107"/>
      <c r="DK53" s="107"/>
      <c r="DL53" s="107"/>
      <c r="DM53" s="107"/>
      <c r="DN53" s="107"/>
      <c r="DO53" s="107"/>
      <c r="DP53" s="107"/>
      <c r="DQ53" s="107"/>
      <c r="DR53" s="107"/>
      <c r="DS53" s="107"/>
      <c r="DT53" s="107"/>
      <c r="DU53" s="107"/>
      <c r="DV53" s="107"/>
      <c r="DW53" s="107"/>
      <c r="DX53" s="107"/>
      <c r="DY53" s="107"/>
      <c r="DZ53" s="107"/>
      <c r="EA53" s="107"/>
      <c r="EB53" s="107"/>
      <c r="EC53" s="107"/>
      <c r="ED53" s="107"/>
      <c r="EE53" s="107"/>
      <c r="EF53" s="107"/>
      <c r="EG53" s="107"/>
      <c r="EH53" s="107"/>
      <c r="EI53" s="107"/>
      <c r="EJ53" s="107"/>
      <c r="EK53" s="107"/>
      <c r="EL53" s="107"/>
      <c r="EM53" s="107"/>
      <c r="EN53" s="107"/>
      <c r="EO53" s="107"/>
      <c r="EP53" s="107"/>
      <c r="EQ53" s="107"/>
      <c r="ER53" s="107"/>
      <c r="ES53" s="107"/>
      <c r="ET53" s="107"/>
      <c r="EU53" s="107"/>
      <c r="EV53" s="107"/>
      <c r="EW53" s="107"/>
      <c r="EX53" s="107"/>
      <c r="EY53" s="107"/>
      <c r="EZ53" s="107"/>
      <c r="FA53" s="107"/>
      <c r="FB53" s="107"/>
      <c r="FC53" s="107"/>
      <c r="FD53" s="107"/>
      <c r="FE53" s="107"/>
      <c r="FF53" s="107"/>
      <c r="FG53" s="107"/>
      <c r="FH53" s="107"/>
      <c r="FI53" s="107"/>
      <c r="FJ53" s="107"/>
      <c r="FK53" s="107"/>
      <c r="FL53" s="107"/>
      <c r="FM53" s="107"/>
      <c r="FN53" s="107"/>
      <c r="FO53" s="107"/>
      <c r="FP53" s="107"/>
      <c r="FQ53" s="107"/>
      <c r="FR53" s="107"/>
      <c r="FS53" s="107"/>
      <c r="FT53" s="107"/>
      <c r="FU53" s="107"/>
      <c r="FV53" s="107"/>
      <c r="FW53" s="107"/>
      <c r="FX53" s="107"/>
      <c r="FY53" s="107"/>
      <c r="FZ53" s="107"/>
      <c r="GA53" s="107"/>
      <c r="GB53" s="107"/>
      <c r="GC53" s="107"/>
      <c r="GD53" s="107"/>
      <c r="GE53" s="107"/>
      <c r="GF53" s="107"/>
      <c r="GG53" s="107"/>
      <c r="GH53" s="107"/>
      <c r="GI53" s="107"/>
      <c r="GJ53" s="107"/>
      <c r="GK53" s="107"/>
      <c r="GL53" s="107"/>
      <c r="GM53" s="107"/>
      <c r="GN53" s="107"/>
      <c r="GO53" s="107"/>
      <c r="GP53" s="107"/>
      <c r="GQ53" s="107"/>
      <c r="GR53" s="107"/>
      <c r="GS53" s="107"/>
      <c r="GT53" s="107"/>
      <c r="GU53" s="107"/>
      <c r="GV53" s="107"/>
      <c r="GW53" s="107"/>
      <c r="GX53" s="107"/>
      <c r="GY53" s="107"/>
      <c r="GZ53" s="107"/>
      <c r="HA53" s="107"/>
      <c r="HB53" s="107"/>
      <c r="HC53" s="107"/>
      <c r="HD53" s="107"/>
      <c r="HE53" s="107"/>
      <c r="HF53" s="107"/>
      <c r="HG53" s="107"/>
      <c r="HH53" s="107"/>
      <c r="HI53" s="107"/>
      <c r="HJ53" s="107"/>
      <c r="HK53" s="107"/>
      <c r="HL53" s="107"/>
      <c r="HM53" s="107"/>
      <c r="HN53" s="107"/>
      <c r="HO53" s="107"/>
      <c r="HP53" s="107"/>
      <c r="HQ53" s="107"/>
      <c r="HR53" s="107"/>
      <c r="HS53" s="107"/>
      <c r="HT53" s="107"/>
      <c r="HU53" s="107"/>
      <c r="HV53" s="107"/>
      <c r="HW53" s="107"/>
      <c r="HX53" s="107"/>
      <c r="HY53" s="107"/>
      <c r="HZ53" s="107"/>
      <c r="IA53" s="107"/>
      <c r="IB53" s="107"/>
      <c r="IC53" s="107"/>
      <c r="ID53" s="107"/>
      <c r="IE53" s="107"/>
      <c r="IF53" s="107"/>
      <c r="IG53" s="107"/>
      <c r="IH53" s="107"/>
      <c r="II53" s="107"/>
      <c r="IJ53" s="107"/>
      <c r="IK53" s="107"/>
      <c r="IL53" s="107"/>
      <c r="IM53" s="107"/>
      <c r="IN53" s="107"/>
      <c r="IO53" s="107"/>
      <c r="IP53" s="107"/>
      <c r="IQ53" s="107"/>
      <c r="IR53" s="107"/>
      <c r="IS53" s="107"/>
      <c r="IT53" s="107"/>
    </row>
    <row r="54" spans="1:254" hidden="1" x14ac:dyDescent="0.2">
      <c r="L54" s="70">
        <v>127614</v>
      </c>
    </row>
    <row r="55" spans="1:254" hidden="1" x14ac:dyDescent="0.2">
      <c r="L55" s="70">
        <v>130543</v>
      </c>
    </row>
    <row r="56" spans="1:254" hidden="1" x14ac:dyDescent="0.2">
      <c r="L56" s="70">
        <v>133474</v>
      </c>
    </row>
    <row r="57" spans="1:254" hidden="1" x14ac:dyDescent="0.2">
      <c r="L57" s="70">
        <v>136401</v>
      </c>
    </row>
    <row r="58" spans="1:254" hidden="1" x14ac:dyDescent="0.2">
      <c r="L58" s="70">
        <v>139330</v>
      </c>
    </row>
    <row r="59" spans="1:254" hidden="1" x14ac:dyDescent="0.2">
      <c r="L59" s="70">
        <v>142258</v>
      </c>
    </row>
    <row r="60" spans="1:254" hidden="1" x14ac:dyDescent="0.2">
      <c r="L60" s="70">
        <v>145188</v>
      </c>
    </row>
    <row r="61" spans="1:254" hidden="1" x14ac:dyDescent="0.2">
      <c r="L61" s="70">
        <v>148117</v>
      </c>
    </row>
    <row r="62" spans="1:254" hidden="1" x14ac:dyDescent="0.2">
      <c r="L62" s="70">
        <v>151045</v>
      </c>
    </row>
    <row r="63" spans="1:254" hidden="1" x14ac:dyDescent="0.2">
      <c r="L63" s="70">
        <v>153973</v>
      </c>
    </row>
    <row r="64" spans="1:254" hidden="1" x14ac:dyDescent="0.2">
      <c r="L64" s="70">
        <v>156901</v>
      </c>
    </row>
    <row r="65" spans="12:12" hidden="1" x14ac:dyDescent="0.2">
      <c r="L65" s="70">
        <v>159831</v>
      </c>
    </row>
    <row r="66" spans="12:12" hidden="1" x14ac:dyDescent="0.2">
      <c r="L66" s="70">
        <v>162759</v>
      </c>
    </row>
    <row r="67" spans="12:12" hidden="1" x14ac:dyDescent="0.2">
      <c r="L67" s="70">
        <v>165688</v>
      </c>
    </row>
    <row r="68" spans="12:12" hidden="1" x14ac:dyDescent="0.2">
      <c r="L68" s="70">
        <v>168618</v>
      </c>
    </row>
    <row r="69" spans="12:12" hidden="1" x14ac:dyDescent="0.2">
      <c r="L69" s="70">
        <v>171546</v>
      </c>
    </row>
    <row r="70" spans="12:12" hidden="1" x14ac:dyDescent="0.2">
      <c r="L70" s="70">
        <v>174475</v>
      </c>
    </row>
    <row r="71" spans="12:12" hidden="1" x14ac:dyDescent="0.2">
      <c r="L71" s="70">
        <v>177403</v>
      </c>
    </row>
    <row r="72" spans="12:12" hidden="1" x14ac:dyDescent="0.2"/>
    <row r="73" spans="12:12" hidden="1" x14ac:dyDescent="0.2"/>
    <row r="74" spans="12:12" hidden="1" x14ac:dyDescent="0.2"/>
    <row r="75" spans="12:12" hidden="1" x14ac:dyDescent="0.2"/>
    <row r="76" spans="12:12" hidden="1" x14ac:dyDescent="0.2"/>
  </sheetData>
  <dataConsolidate/>
  <mergeCells count="10">
    <mergeCell ref="B1:F1"/>
    <mergeCell ref="E12:F13"/>
    <mergeCell ref="B3:H3"/>
    <mergeCell ref="B4:H4"/>
    <mergeCell ref="B43:I43"/>
    <mergeCell ref="C20:H20"/>
    <mergeCell ref="C39:H39"/>
    <mergeCell ref="B41:I41"/>
    <mergeCell ref="C12:C13"/>
    <mergeCell ref="B12:B13"/>
  </mergeCells>
  <dataValidations xWindow="354" yWindow="218" count="1">
    <dataValidation type="list" allowBlank="1" showInputMessage="1" showErrorMessage="1" sqref="C10:C11 D9:D12">
      <formula1>Scholen</formula1>
    </dataValidation>
  </dataValidations>
  <pageMargins left="0.70866141732283472" right="0.70866141732283472" top="0.74803149606299213" bottom="0.74803149606299213" header="0.31496062992125984" footer="0.31496062992125984"/>
  <pageSetup paperSize="256" scale="63" orientation="portrait" r:id="rId1"/>
  <extLst>
    <ext xmlns:x14="http://schemas.microsoft.com/office/spreadsheetml/2009/9/main" uri="{CCE6A557-97BC-4b89-ADB6-D9C93CAAB3DF}">
      <x14:dataValidations xmlns:xm="http://schemas.microsoft.com/office/excel/2006/main" xWindow="354" yWindow="218" count="1">
        <x14:dataValidation type="list" allowBlank="1" showInputMessage="1" showErrorMessage="1">
          <x14:formula1>
            <xm:f>'Tabel 2020 40 weken'!$A$33:$A$101</xm:f>
          </x14:formula1>
          <xm:sqref>C8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8"/>
  <sheetViews>
    <sheetView topLeftCell="A4" workbookViewId="0">
      <pane ySplit="13" topLeftCell="A17" activePane="bottomLeft" state="frozen"/>
      <selection activeCell="A4" sqref="A4"/>
      <selection pane="bottomLeft" activeCell="R89" sqref="R89:S89"/>
    </sheetView>
  </sheetViews>
  <sheetFormatPr defaultRowHeight="12.75" x14ac:dyDescent="0.2"/>
  <cols>
    <col min="1" max="2" width="12" style="8" customWidth="1"/>
    <col min="3" max="3" width="2.7109375" customWidth="1"/>
    <col min="4" max="4" width="12" style="9" customWidth="1"/>
    <col min="5" max="5" width="2.7109375" customWidth="1"/>
    <col min="6" max="6" width="12" style="10" customWidth="1"/>
    <col min="7" max="7" width="2.7109375" customWidth="1"/>
    <col min="8" max="8" width="12" style="10" customWidth="1"/>
    <col min="9" max="9" width="2.7109375" customWidth="1"/>
    <col min="10" max="10" width="12" style="9" customWidth="1"/>
    <col min="11" max="11" width="2.7109375" customWidth="1"/>
    <col min="12" max="12" width="12" customWidth="1"/>
    <col min="13" max="13" width="2.7109375" customWidth="1"/>
    <col min="14" max="14" width="12" customWidth="1"/>
  </cols>
  <sheetData>
    <row r="1" spans="1:2" s="1" customFormat="1" ht="19.5" x14ac:dyDescent="0.25">
      <c r="A1" s="4" t="s">
        <v>56</v>
      </c>
    </row>
    <row r="2" spans="1:2" s="1" customFormat="1" x14ac:dyDescent="0.2">
      <c r="A2" s="1" t="s">
        <v>51</v>
      </c>
    </row>
    <row r="3" spans="1:2" s="1" customFormat="1" x14ac:dyDescent="0.2"/>
    <row r="4" spans="1:2" s="1" customFormat="1" x14ac:dyDescent="0.2"/>
    <row r="5" spans="1:2" s="1" customFormat="1" ht="14.25" x14ac:dyDescent="0.2">
      <c r="A5" s="5" t="s">
        <v>1</v>
      </c>
    </row>
    <row r="6" spans="1:2" s="1" customFormat="1" x14ac:dyDescent="0.2"/>
    <row r="7" spans="1:2" s="1" customFormat="1" ht="15" x14ac:dyDescent="0.2">
      <c r="A7" s="6" t="s">
        <v>2</v>
      </c>
      <c r="B7" s="1" t="s">
        <v>3</v>
      </c>
    </row>
    <row r="8" spans="1:2" s="1" customFormat="1" ht="15" x14ac:dyDescent="0.2">
      <c r="A8" s="6" t="s">
        <v>4</v>
      </c>
      <c r="B8" s="1" t="s">
        <v>5</v>
      </c>
    </row>
    <row r="9" spans="1:2" s="1" customFormat="1" ht="15" x14ac:dyDescent="0.2">
      <c r="A9" s="7"/>
      <c r="B9" s="1" t="s">
        <v>6</v>
      </c>
    </row>
    <row r="10" spans="1:2" s="1" customFormat="1" ht="15" x14ac:dyDescent="0.2">
      <c r="A10" s="7"/>
      <c r="B10" s="2" t="s">
        <v>7</v>
      </c>
    </row>
    <row r="11" spans="1:2" s="1" customFormat="1" ht="15" x14ac:dyDescent="0.2">
      <c r="A11" s="7"/>
      <c r="B11" s="2" t="s">
        <v>8</v>
      </c>
    </row>
    <row r="12" spans="1:2" s="1" customFormat="1" ht="15" x14ac:dyDescent="0.2">
      <c r="A12" s="6" t="s">
        <v>9</v>
      </c>
      <c r="B12" s="1" t="s">
        <v>10</v>
      </c>
    </row>
    <row r="13" spans="1:2" s="1" customFormat="1" x14ac:dyDescent="0.2">
      <c r="B13" s="1" t="s">
        <v>6</v>
      </c>
    </row>
    <row r="14" spans="1:2" s="1" customFormat="1" x14ac:dyDescent="0.2">
      <c r="B14" s="2" t="s">
        <v>7</v>
      </c>
    </row>
    <row r="15" spans="1:2" s="1" customFormat="1" x14ac:dyDescent="0.2">
      <c r="B15" s="2" t="s">
        <v>8</v>
      </c>
    </row>
    <row r="16" spans="1:2" s="1" customFormat="1" x14ac:dyDescent="0.2">
      <c r="B16" s="2"/>
    </row>
    <row r="17" spans="1:14" s="1" customFormat="1" x14ac:dyDescent="0.2">
      <c r="B17" s="2"/>
    </row>
    <row r="18" spans="1:14" x14ac:dyDescent="0.2">
      <c r="F18" s="10" t="s">
        <v>11</v>
      </c>
      <c r="J18" s="11"/>
    </row>
    <row r="19" spans="1:14" x14ac:dyDescent="0.2">
      <c r="A19" s="10" t="s">
        <v>12</v>
      </c>
      <c r="D19" s="60">
        <v>8.17</v>
      </c>
      <c r="F19" s="12">
        <f>IF(F28-D19&gt;0,F28-D19,0)</f>
        <v>0.79000000000000092</v>
      </c>
      <c r="L19" s="13"/>
      <c r="N19" s="10"/>
    </row>
    <row r="20" spans="1:14" x14ac:dyDescent="0.2">
      <c r="A20" s="10" t="s">
        <v>13</v>
      </c>
      <c r="D20" s="60">
        <v>7.02</v>
      </c>
      <c r="F20" s="12">
        <f>IF(H28-D20&gt;0,H28-D20,0)</f>
        <v>0.82000000000000028</v>
      </c>
      <c r="N20" s="10"/>
    </row>
    <row r="21" spans="1:14" x14ac:dyDescent="0.2">
      <c r="A21" s="10"/>
      <c r="D21" s="10"/>
      <c r="N21" s="10"/>
    </row>
    <row r="22" spans="1:14" x14ac:dyDescent="0.2">
      <c r="A22" s="10"/>
      <c r="D22" s="10"/>
      <c r="N22" s="10"/>
    </row>
    <row r="23" spans="1:14" x14ac:dyDescent="0.2">
      <c r="A23" s="10"/>
      <c r="D23" s="10"/>
      <c r="G23" s="10"/>
      <c r="N23" s="10"/>
    </row>
    <row r="24" spans="1:14" ht="15" x14ac:dyDescent="0.2">
      <c r="A24" s="136" t="s">
        <v>14</v>
      </c>
      <c r="B24" s="136"/>
      <c r="D24" s="137" t="s">
        <v>15</v>
      </c>
      <c r="E24" s="137"/>
      <c r="F24" s="137"/>
      <c r="G24" s="137"/>
      <c r="H24" s="137"/>
      <c r="I24" s="14"/>
      <c r="J24" s="138" t="s">
        <v>16</v>
      </c>
      <c r="K24" s="138"/>
      <c r="L24" s="138"/>
      <c r="M24" s="138"/>
      <c r="N24" s="138"/>
    </row>
    <row r="25" spans="1:14" x14ac:dyDescent="0.2">
      <c r="A25" s="15" t="s">
        <v>17</v>
      </c>
      <c r="B25" s="15"/>
      <c r="D25" s="16" t="s">
        <v>18</v>
      </c>
      <c r="E25" s="17"/>
      <c r="F25" s="18"/>
      <c r="G25" s="17"/>
      <c r="H25" s="18"/>
      <c r="J25" s="19" t="s">
        <v>18</v>
      </c>
      <c r="K25" s="20"/>
      <c r="L25" s="20"/>
      <c r="M25" s="20"/>
      <c r="N25" s="20"/>
    </row>
    <row r="26" spans="1:14" x14ac:dyDescent="0.2">
      <c r="A26" s="15" t="s">
        <v>19</v>
      </c>
      <c r="B26" s="15"/>
      <c r="D26" s="16" t="s">
        <v>20</v>
      </c>
      <c r="E26" s="17"/>
      <c r="F26" s="21" t="s">
        <v>21</v>
      </c>
      <c r="G26" s="22"/>
      <c r="H26" s="21" t="s">
        <v>22</v>
      </c>
      <c r="J26" s="19" t="s">
        <v>20</v>
      </c>
      <c r="K26" s="20"/>
      <c r="L26" s="23" t="s">
        <v>23</v>
      </c>
      <c r="M26" s="20"/>
      <c r="N26" s="23" t="s">
        <v>24</v>
      </c>
    </row>
    <row r="27" spans="1:14" x14ac:dyDescent="0.2">
      <c r="A27" s="15"/>
      <c r="B27" s="15"/>
      <c r="D27" s="24"/>
      <c r="E27" s="17"/>
      <c r="F27" s="25" t="s">
        <v>25</v>
      </c>
      <c r="G27" s="26"/>
      <c r="H27" s="25" t="s">
        <v>26</v>
      </c>
      <c r="J27" s="27"/>
      <c r="K27" s="20"/>
      <c r="L27" s="28" t="s">
        <v>25</v>
      </c>
      <c r="M27" s="29"/>
      <c r="N27" s="28" t="s">
        <v>26</v>
      </c>
    </row>
    <row r="28" spans="1:14" x14ac:dyDescent="0.2">
      <c r="A28" s="15"/>
      <c r="B28" s="15"/>
      <c r="D28" s="24"/>
      <c r="E28" s="17"/>
      <c r="F28" s="60">
        <v>8.9600000000000009</v>
      </c>
      <c r="G28" s="26"/>
      <c r="H28" s="60">
        <v>7.84</v>
      </c>
      <c r="J28" s="27"/>
      <c r="K28" s="20"/>
      <c r="L28" s="30">
        <f>F28</f>
        <v>8.9600000000000009</v>
      </c>
      <c r="M28" s="20"/>
      <c r="N28" s="30">
        <f>H28</f>
        <v>7.84</v>
      </c>
    </row>
    <row r="29" spans="1:14" ht="13.5" thickBot="1" x14ac:dyDescent="0.25">
      <c r="A29" s="15"/>
      <c r="B29" s="15"/>
      <c r="D29" s="24"/>
      <c r="E29" s="17"/>
      <c r="F29" s="18"/>
      <c r="G29" s="17"/>
      <c r="H29" s="18"/>
      <c r="J29" s="27"/>
      <c r="K29" s="20"/>
      <c r="L29" s="20"/>
      <c r="M29" s="20"/>
      <c r="N29" s="20"/>
    </row>
    <row r="30" spans="1:14" x14ac:dyDescent="0.2">
      <c r="A30" s="31" t="s">
        <v>27</v>
      </c>
      <c r="B30" s="31" t="s">
        <v>28</v>
      </c>
      <c r="C30" s="1"/>
      <c r="D30" s="32" t="s">
        <v>29</v>
      </c>
      <c r="E30" s="33"/>
      <c r="F30" s="34" t="s">
        <v>30</v>
      </c>
      <c r="G30" s="33"/>
      <c r="H30" s="34" t="s">
        <v>30</v>
      </c>
      <c r="J30" s="35" t="s">
        <v>31</v>
      </c>
      <c r="K30" s="20"/>
      <c r="L30" s="36" t="s">
        <v>30</v>
      </c>
      <c r="M30" s="20"/>
      <c r="N30" s="36" t="s">
        <v>30</v>
      </c>
    </row>
    <row r="31" spans="1:14" ht="13.5" thickBot="1" x14ac:dyDescent="0.25">
      <c r="A31" s="37"/>
      <c r="B31" s="37"/>
      <c r="C31" s="1"/>
      <c r="D31" s="38" t="s">
        <v>32</v>
      </c>
      <c r="E31" s="33"/>
      <c r="F31" s="39" t="s">
        <v>33</v>
      </c>
      <c r="G31" s="33"/>
      <c r="H31" s="39" t="s">
        <v>33</v>
      </c>
      <c r="J31" s="40" t="s">
        <v>34</v>
      </c>
      <c r="K31" s="20"/>
      <c r="L31" s="41" t="s">
        <v>33</v>
      </c>
      <c r="M31" s="20"/>
      <c r="N31" s="41" t="s">
        <v>33</v>
      </c>
    </row>
    <row r="32" spans="1:14" x14ac:dyDescent="0.2">
      <c r="A32" s="15"/>
      <c r="B32" s="15"/>
      <c r="D32" s="24"/>
      <c r="E32" s="17"/>
      <c r="F32" s="18"/>
      <c r="G32" s="17"/>
      <c r="H32" s="18"/>
      <c r="J32" s="27"/>
      <c r="K32" s="20"/>
      <c r="L32" s="20"/>
      <c r="M32" s="20"/>
      <c r="N32" s="20"/>
    </row>
    <row r="33" spans="1:23" x14ac:dyDescent="0.2">
      <c r="A33" s="122" t="s">
        <v>57</v>
      </c>
      <c r="B33" s="123">
        <v>19890</v>
      </c>
      <c r="C33" s="1"/>
      <c r="D33" s="124">
        <v>0.96</v>
      </c>
      <c r="E33" s="58"/>
      <c r="F33" s="43">
        <f>IF($D$19&gt;=$F$28,($F$28*(100%-D33))+($F$19),$D$19*(100%-D33)+$F$19)</f>
        <v>1.1168000000000013</v>
      </c>
      <c r="G33" s="42"/>
      <c r="H33" s="43">
        <f>IF($D$20&gt;=$H$28,($H$28*(100%-D33))+($F$20),$D$20*(100%-D33)+($F$20))</f>
        <v>1.1008000000000004</v>
      </c>
      <c r="I33" s="1"/>
      <c r="J33" s="124">
        <v>0.96</v>
      </c>
      <c r="K33" s="59"/>
      <c r="L33" s="45">
        <f>IF($D$19&gt;=$F$28,($F$28*(100%-J33))+($F$19),$D$19*(100%-J33)+$F$19)</f>
        <v>1.1168000000000013</v>
      </c>
      <c r="M33" s="44"/>
      <c r="N33" s="45">
        <f>IF($D$20&gt;=$H$28,($H$28*(100%-J33))+($F$20),$D$20*(100%-J33)+($F$20))</f>
        <v>1.1008000000000004</v>
      </c>
      <c r="P33" s="3"/>
      <c r="R33" s="125">
        <f>+(8.17*(1-D33))+0.79</f>
        <v>1.1168000000000005</v>
      </c>
      <c r="S33" s="125">
        <f>+(8.17*(1-J33))+0.79</f>
        <v>1.1168000000000005</v>
      </c>
    </row>
    <row r="34" spans="1:23" x14ac:dyDescent="0.2">
      <c r="A34" s="123">
        <v>19891</v>
      </c>
      <c r="B34" s="123">
        <v>21215</v>
      </c>
      <c r="C34" s="1"/>
      <c r="D34" s="124">
        <v>0.96</v>
      </c>
      <c r="E34" s="58"/>
      <c r="F34" s="43">
        <f t="shared" ref="F34:F97" si="0">IF($D$19&gt;=$F$28,($F$28*(100%-D34))+($F$19),$D$19*(100%-D34)+$F$19)</f>
        <v>1.1168000000000013</v>
      </c>
      <c r="G34" s="42"/>
      <c r="H34" s="43">
        <f t="shared" ref="H34:H97" si="1">IF($D$20&gt;=$H$28,($H$28*(100%-D34))+($F$20),$D$20*(100%-D34)+($F$20))</f>
        <v>1.1008000000000004</v>
      </c>
      <c r="I34" s="1"/>
      <c r="J34" s="124">
        <v>0.96</v>
      </c>
      <c r="K34" s="59"/>
      <c r="L34" s="45">
        <f t="shared" ref="L34:L97" si="2">IF($D$19&gt;=$F$28,($F$28*(100%-J34))+($F$19),$D$19*(100%-J34)+$F$19)</f>
        <v>1.1168000000000013</v>
      </c>
      <c r="M34" s="44"/>
      <c r="N34" s="45">
        <f t="shared" ref="N34:N97" si="3">IF($D$20&gt;=$H$28,($H$28*(100%-J34))+($F$20),$D$20*(100%-J34)+($F$20))</f>
        <v>1.1008000000000004</v>
      </c>
    </row>
    <row r="35" spans="1:23" x14ac:dyDescent="0.2">
      <c r="A35" s="123">
        <v>21216</v>
      </c>
      <c r="B35" s="123">
        <v>22537</v>
      </c>
      <c r="C35" s="1"/>
      <c r="D35" s="124">
        <v>0.96</v>
      </c>
      <c r="E35" s="58"/>
      <c r="F35" s="43">
        <f t="shared" si="0"/>
        <v>1.1168000000000013</v>
      </c>
      <c r="G35" s="42"/>
      <c r="H35" s="43">
        <f t="shared" si="1"/>
        <v>1.1008000000000004</v>
      </c>
      <c r="I35" s="1"/>
      <c r="J35" s="124">
        <v>0.96</v>
      </c>
      <c r="K35" s="59"/>
      <c r="L35" s="45">
        <f t="shared" si="2"/>
        <v>1.1168000000000013</v>
      </c>
      <c r="M35" s="44"/>
      <c r="N35" s="45">
        <f t="shared" si="3"/>
        <v>1.1008000000000004</v>
      </c>
      <c r="R35" s="46"/>
    </row>
    <row r="36" spans="1:23" x14ac:dyDescent="0.2">
      <c r="A36" s="123">
        <v>22538</v>
      </c>
      <c r="B36" s="123">
        <v>23863</v>
      </c>
      <c r="C36" s="1"/>
      <c r="D36" s="124">
        <v>0.96</v>
      </c>
      <c r="E36" s="58"/>
      <c r="F36" s="43">
        <f t="shared" si="0"/>
        <v>1.1168000000000013</v>
      </c>
      <c r="G36" s="42"/>
      <c r="H36" s="43">
        <f t="shared" si="1"/>
        <v>1.1008000000000004</v>
      </c>
      <c r="I36" s="1"/>
      <c r="J36" s="124">
        <v>0.96</v>
      </c>
      <c r="K36" s="59"/>
      <c r="L36" s="45">
        <f t="shared" si="2"/>
        <v>1.1168000000000013</v>
      </c>
      <c r="M36" s="44"/>
      <c r="N36" s="45">
        <f t="shared" si="3"/>
        <v>1.1008000000000004</v>
      </c>
    </row>
    <row r="37" spans="1:23" x14ac:dyDescent="0.2">
      <c r="A37" s="123">
        <v>23864</v>
      </c>
      <c r="B37" s="123">
        <v>25188</v>
      </c>
      <c r="C37" s="1"/>
      <c r="D37" s="124">
        <v>0.96</v>
      </c>
      <c r="E37" s="58"/>
      <c r="F37" s="43">
        <f t="shared" si="0"/>
        <v>1.1168000000000013</v>
      </c>
      <c r="G37" s="42"/>
      <c r="H37" s="43">
        <f t="shared" si="1"/>
        <v>1.1008000000000004</v>
      </c>
      <c r="I37" s="1"/>
      <c r="J37" s="124">
        <v>0.96</v>
      </c>
      <c r="K37" s="59"/>
      <c r="L37" s="45">
        <f t="shared" si="2"/>
        <v>1.1168000000000013</v>
      </c>
      <c r="M37" s="44"/>
      <c r="N37" s="45">
        <f t="shared" si="3"/>
        <v>1.1008000000000004</v>
      </c>
    </row>
    <row r="38" spans="1:23" x14ac:dyDescent="0.2">
      <c r="A38" s="123">
        <v>25189</v>
      </c>
      <c r="B38" s="123">
        <v>26512</v>
      </c>
      <c r="C38" s="1"/>
      <c r="D38" s="124">
        <v>0.95599999999999996</v>
      </c>
      <c r="E38" s="58"/>
      <c r="F38" s="43">
        <f t="shared" si="0"/>
        <v>1.1494800000000012</v>
      </c>
      <c r="G38" s="42"/>
      <c r="H38" s="43">
        <f t="shared" si="1"/>
        <v>1.1288800000000005</v>
      </c>
      <c r="I38" s="1"/>
      <c r="J38" s="124">
        <v>0.95699999999999996</v>
      </c>
      <c r="K38" s="59"/>
      <c r="L38" s="45">
        <f t="shared" si="2"/>
        <v>1.1413100000000012</v>
      </c>
      <c r="M38" s="44"/>
      <c r="N38" s="45">
        <f t="shared" si="3"/>
        <v>1.1218600000000005</v>
      </c>
    </row>
    <row r="39" spans="1:23" x14ac:dyDescent="0.2">
      <c r="A39" s="123">
        <v>26513</v>
      </c>
      <c r="B39" s="123">
        <v>27836</v>
      </c>
      <c r="C39" s="1"/>
      <c r="D39" s="124">
        <v>0.94499999999999995</v>
      </c>
      <c r="E39" s="58"/>
      <c r="F39" s="43">
        <f t="shared" si="0"/>
        <v>1.2393500000000013</v>
      </c>
      <c r="G39" s="42"/>
      <c r="H39" s="43">
        <f t="shared" si="1"/>
        <v>1.2061000000000006</v>
      </c>
      <c r="I39" s="1"/>
      <c r="J39" s="124">
        <v>0.95499999999999996</v>
      </c>
      <c r="K39" s="59"/>
      <c r="L39" s="45">
        <f t="shared" si="2"/>
        <v>1.1576500000000012</v>
      </c>
      <c r="M39" s="44"/>
      <c r="N39" s="45">
        <f t="shared" si="3"/>
        <v>1.1359000000000006</v>
      </c>
    </row>
    <row r="40" spans="1:23" x14ac:dyDescent="0.2">
      <c r="A40" s="123">
        <v>27837</v>
      </c>
      <c r="B40" s="123">
        <v>29156</v>
      </c>
      <c r="C40" s="1"/>
      <c r="D40" s="124">
        <v>0.93500000000000005</v>
      </c>
      <c r="E40" s="58"/>
      <c r="F40" s="43">
        <f t="shared" si="0"/>
        <v>1.3210500000000005</v>
      </c>
      <c r="G40" s="42"/>
      <c r="H40" s="43">
        <f t="shared" si="1"/>
        <v>1.2763</v>
      </c>
      <c r="I40" s="1"/>
      <c r="J40" s="124">
        <v>0.95299999999999996</v>
      </c>
      <c r="K40" s="59"/>
      <c r="L40" s="45">
        <f t="shared" si="2"/>
        <v>1.1739900000000012</v>
      </c>
      <c r="M40" s="44"/>
      <c r="N40" s="45">
        <f t="shared" si="3"/>
        <v>1.1499400000000006</v>
      </c>
    </row>
    <row r="41" spans="1:23" x14ac:dyDescent="0.2">
      <c r="A41" s="123">
        <v>29157</v>
      </c>
      <c r="B41" s="123">
        <v>30581</v>
      </c>
      <c r="C41" s="1"/>
      <c r="D41" s="124">
        <v>0.92600000000000005</v>
      </c>
      <c r="E41" s="58"/>
      <c r="F41" s="43">
        <f t="shared" si="0"/>
        <v>1.3945800000000006</v>
      </c>
      <c r="G41" s="42"/>
      <c r="H41" s="43">
        <f t="shared" si="1"/>
        <v>1.33948</v>
      </c>
      <c r="I41" s="1"/>
      <c r="J41" s="124">
        <v>0.95099999999999996</v>
      </c>
      <c r="K41" s="59"/>
      <c r="L41" s="45">
        <f t="shared" si="2"/>
        <v>1.1903300000000012</v>
      </c>
      <c r="M41" s="44"/>
      <c r="N41" s="45">
        <f t="shared" si="3"/>
        <v>1.1639800000000005</v>
      </c>
    </row>
    <row r="42" spans="1:23" x14ac:dyDescent="0.2">
      <c r="A42" s="123">
        <v>30582</v>
      </c>
      <c r="B42" s="123">
        <v>32004</v>
      </c>
      <c r="C42" s="1"/>
      <c r="D42" s="124">
        <v>0.92</v>
      </c>
      <c r="E42" s="58"/>
      <c r="F42" s="43">
        <f t="shared" si="0"/>
        <v>1.4436000000000004</v>
      </c>
      <c r="G42" s="42"/>
      <c r="H42" s="43">
        <f t="shared" si="1"/>
        <v>1.3815999999999999</v>
      </c>
      <c r="I42" s="1"/>
      <c r="J42" s="124">
        <v>0.95</v>
      </c>
      <c r="K42" s="59"/>
      <c r="L42" s="45">
        <f t="shared" si="2"/>
        <v>1.1985000000000012</v>
      </c>
      <c r="M42" s="44"/>
      <c r="N42" s="45">
        <f t="shared" si="3"/>
        <v>1.1710000000000007</v>
      </c>
    </row>
    <row r="43" spans="1:23" x14ac:dyDescent="0.2">
      <c r="A43" s="123">
        <v>32005</v>
      </c>
      <c r="B43" s="123">
        <v>33430</v>
      </c>
      <c r="C43" s="1"/>
      <c r="D43" s="124">
        <v>0.91</v>
      </c>
      <c r="E43" s="58"/>
      <c r="F43" s="43">
        <f t="shared" si="0"/>
        <v>1.5253000000000005</v>
      </c>
      <c r="G43" s="42"/>
      <c r="H43" s="43">
        <f t="shared" si="1"/>
        <v>1.4518</v>
      </c>
      <c r="I43" s="1"/>
      <c r="J43" s="124">
        <v>0.94799999999999995</v>
      </c>
      <c r="K43" s="59"/>
      <c r="L43" s="45">
        <f t="shared" si="2"/>
        <v>1.2148400000000013</v>
      </c>
      <c r="M43" s="44"/>
      <c r="N43" s="45">
        <f t="shared" si="3"/>
        <v>1.1850400000000005</v>
      </c>
    </row>
    <row r="44" spans="1:23" x14ac:dyDescent="0.2">
      <c r="A44" s="123">
        <v>33431</v>
      </c>
      <c r="B44" s="123">
        <v>34853</v>
      </c>
      <c r="C44" s="1"/>
      <c r="D44" s="124">
        <v>0.90500000000000003</v>
      </c>
      <c r="E44" s="58"/>
      <c r="F44" s="43">
        <f t="shared" si="0"/>
        <v>1.5661500000000008</v>
      </c>
      <c r="G44" s="42"/>
      <c r="H44" s="43">
        <f t="shared" si="1"/>
        <v>1.4869000000000001</v>
      </c>
      <c r="I44" s="1"/>
      <c r="J44" s="124">
        <v>0.94599999999999995</v>
      </c>
      <c r="K44" s="59"/>
      <c r="L44" s="45">
        <f t="shared" si="2"/>
        <v>1.2311800000000013</v>
      </c>
      <c r="M44" s="44"/>
      <c r="N44" s="45">
        <f t="shared" si="3"/>
        <v>1.1990800000000006</v>
      </c>
    </row>
    <row r="45" spans="1:23" x14ac:dyDescent="0.2">
      <c r="A45" s="123">
        <v>34854</v>
      </c>
      <c r="B45" s="123">
        <v>36280</v>
      </c>
      <c r="C45" s="1"/>
      <c r="D45" s="124">
        <v>0.89700000000000002</v>
      </c>
      <c r="E45" s="58"/>
      <c r="F45" s="43">
        <f t="shared" si="0"/>
        <v>1.6315100000000009</v>
      </c>
      <c r="G45" s="42"/>
      <c r="H45" s="43">
        <f t="shared" si="1"/>
        <v>1.5430600000000001</v>
      </c>
      <c r="I45" s="1"/>
      <c r="J45" s="124">
        <v>0.94599999999999995</v>
      </c>
      <c r="K45" s="59"/>
      <c r="L45" s="45">
        <f t="shared" si="2"/>
        <v>1.2311800000000013</v>
      </c>
      <c r="M45" s="44"/>
      <c r="N45" s="45">
        <f t="shared" si="3"/>
        <v>1.1990800000000006</v>
      </c>
    </row>
    <row r="46" spans="1:23" x14ac:dyDescent="0.2">
      <c r="A46" s="123">
        <v>36281</v>
      </c>
      <c r="B46" s="123">
        <v>37704</v>
      </c>
      <c r="C46" s="1"/>
      <c r="D46" s="124">
        <v>0.88900000000000001</v>
      </c>
      <c r="E46" s="58"/>
      <c r="F46" s="43">
        <f t="shared" si="0"/>
        <v>1.6968700000000008</v>
      </c>
      <c r="G46" s="42"/>
      <c r="H46" s="43">
        <f t="shared" si="1"/>
        <v>1.5992200000000003</v>
      </c>
      <c r="I46" s="1"/>
      <c r="J46" s="124">
        <v>0.94599999999999995</v>
      </c>
      <c r="K46" s="59"/>
      <c r="L46" s="45">
        <f t="shared" si="2"/>
        <v>1.2311800000000013</v>
      </c>
      <c r="M46" s="44"/>
      <c r="N46" s="45">
        <f t="shared" si="3"/>
        <v>1.1990800000000006</v>
      </c>
      <c r="V46" s="47"/>
      <c r="W46" s="48"/>
    </row>
    <row r="47" spans="1:23" x14ac:dyDescent="0.2">
      <c r="A47" s="123">
        <v>37705</v>
      </c>
      <c r="B47" s="123">
        <v>39161</v>
      </c>
      <c r="C47" s="1"/>
      <c r="D47" s="124">
        <v>0.88300000000000001</v>
      </c>
      <c r="E47" s="58"/>
      <c r="F47" s="43">
        <f t="shared" si="0"/>
        <v>1.7458900000000008</v>
      </c>
      <c r="G47" s="42"/>
      <c r="H47" s="43">
        <f t="shared" si="1"/>
        <v>1.64134</v>
      </c>
      <c r="I47" s="1"/>
      <c r="J47" s="124">
        <v>0.94599999999999995</v>
      </c>
      <c r="K47" s="59"/>
      <c r="L47" s="45">
        <f t="shared" si="2"/>
        <v>1.2311800000000013</v>
      </c>
      <c r="M47" s="44"/>
      <c r="N47" s="45">
        <f t="shared" si="3"/>
        <v>1.1990800000000006</v>
      </c>
      <c r="V47" s="47"/>
    </row>
    <row r="48" spans="1:23" x14ac:dyDescent="0.2">
      <c r="A48" s="123">
        <v>39162</v>
      </c>
      <c r="B48" s="123">
        <v>40622</v>
      </c>
      <c r="C48" s="1"/>
      <c r="D48" s="124">
        <v>0.875</v>
      </c>
      <c r="E48" s="58"/>
      <c r="F48" s="43">
        <f t="shared" si="0"/>
        <v>1.8112500000000009</v>
      </c>
      <c r="G48" s="42"/>
      <c r="H48" s="43">
        <f t="shared" si="1"/>
        <v>1.6975000000000002</v>
      </c>
      <c r="I48" s="1"/>
      <c r="J48" s="124">
        <v>0.94599999999999995</v>
      </c>
      <c r="K48" s="59"/>
      <c r="L48" s="45">
        <f t="shared" si="2"/>
        <v>1.2311800000000013</v>
      </c>
      <c r="M48" s="44"/>
      <c r="N48" s="45">
        <f t="shared" si="3"/>
        <v>1.1990800000000006</v>
      </c>
      <c r="V48" s="47"/>
    </row>
    <row r="49" spans="1:19" x14ac:dyDescent="0.2">
      <c r="A49" s="123">
        <v>40623</v>
      </c>
      <c r="B49" s="123">
        <v>42082</v>
      </c>
      <c r="C49" s="1"/>
      <c r="D49" s="124">
        <v>0.86799999999999999</v>
      </c>
      <c r="E49" s="58"/>
      <c r="F49" s="43">
        <f t="shared" si="0"/>
        <v>1.868440000000001</v>
      </c>
      <c r="G49" s="42"/>
      <c r="H49" s="43">
        <f t="shared" si="1"/>
        <v>1.7466400000000002</v>
      </c>
      <c r="I49" s="1"/>
      <c r="J49" s="124">
        <v>0.94599999999999995</v>
      </c>
      <c r="K49" s="59"/>
      <c r="L49" s="45">
        <f t="shared" si="2"/>
        <v>1.2311800000000013</v>
      </c>
      <c r="M49" s="44"/>
      <c r="N49" s="45">
        <f t="shared" si="3"/>
        <v>1.1990800000000006</v>
      </c>
    </row>
    <row r="50" spans="1:19" x14ac:dyDescent="0.2">
      <c r="A50" s="123">
        <v>42083</v>
      </c>
      <c r="B50" s="123">
        <v>43542</v>
      </c>
      <c r="C50" s="1"/>
      <c r="D50" s="124">
        <v>0.86099999999999999</v>
      </c>
      <c r="E50" s="58"/>
      <c r="F50" s="43">
        <f t="shared" si="0"/>
        <v>1.9256300000000011</v>
      </c>
      <c r="G50" s="42"/>
      <c r="H50" s="43">
        <f t="shared" si="1"/>
        <v>1.7957800000000002</v>
      </c>
      <c r="I50" s="1"/>
      <c r="J50" s="124">
        <v>0.94599999999999995</v>
      </c>
      <c r="K50" s="59"/>
      <c r="L50" s="45">
        <f t="shared" si="2"/>
        <v>1.2311800000000013</v>
      </c>
      <c r="M50" s="44"/>
      <c r="N50" s="45">
        <f t="shared" si="3"/>
        <v>1.1990800000000006</v>
      </c>
    </row>
    <row r="51" spans="1:19" x14ac:dyDescent="0.2">
      <c r="A51" s="123">
        <v>43543</v>
      </c>
      <c r="B51" s="123">
        <v>45004</v>
      </c>
      <c r="C51" s="1"/>
      <c r="D51" s="124">
        <v>0.85199999999999998</v>
      </c>
      <c r="E51" s="58"/>
      <c r="F51" s="43">
        <f t="shared" si="0"/>
        <v>1.9991600000000012</v>
      </c>
      <c r="G51" s="42"/>
      <c r="H51" s="43">
        <f t="shared" si="1"/>
        <v>1.8589600000000004</v>
      </c>
      <c r="I51" s="1"/>
      <c r="J51" s="124">
        <v>0.94599999999999995</v>
      </c>
      <c r="K51" s="59"/>
      <c r="L51" s="45">
        <f t="shared" si="2"/>
        <v>1.2311800000000013</v>
      </c>
      <c r="M51" s="44"/>
      <c r="N51" s="45">
        <f t="shared" si="3"/>
        <v>1.1990800000000006</v>
      </c>
    </row>
    <row r="52" spans="1:19" x14ac:dyDescent="0.2">
      <c r="A52" s="123">
        <v>45005</v>
      </c>
      <c r="B52" s="123">
        <v>46465</v>
      </c>
      <c r="C52" s="1"/>
      <c r="D52" s="124">
        <v>0.84699999999999998</v>
      </c>
      <c r="E52" s="58"/>
      <c r="F52" s="43">
        <f t="shared" si="0"/>
        <v>2.0400100000000014</v>
      </c>
      <c r="G52" s="42"/>
      <c r="H52" s="43">
        <f t="shared" si="1"/>
        <v>1.8940600000000003</v>
      </c>
      <c r="I52" s="1"/>
      <c r="J52" s="124">
        <v>0.94599999999999995</v>
      </c>
      <c r="K52" s="59"/>
      <c r="L52" s="45">
        <f t="shared" si="2"/>
        <v>1.2311800000000013</v>
      </c>
      <c r="M52" s="44"/>
      <c r="N52" s="45">
        <f t="shared" si="3"/>
        <v>1.1990800000000006</v>
      </c>
    </row>
    <row r="53" spans="1:19" x14ac:dyDescent="0.2">
      <c r="A53" s="123">
        <v>46466</v>
      </c>
      <c r="B53" s="123">
        <v>47924</v>
      </c>
      <c r="C53" s="1"/>
      <c r="D53" s="124">
        <v>0.83899999999999997</v>
      </c>
      <c r="E53" s="58"/>
      <c r="F53" s="43">
        <f t="shared" si="0"/>
        <v>2.1053700000000011</v>
      </c>
      <c r="G53" s="42"/>
      <c r="H53" s="43">
        <f t="shared" si="1"/>
        <v>1.9502200000000005</v>
      </c>
      <c r="I53" s="1"/>
      <c r="J53" s="124">
        <v>0.94599999999999995</v>
      </c>
      <c r="K53" s="59"/>
      <c r="L53" s="45">
        <f t="shared" si="2"/>
        <v>1.2311800000000013</v>
      </c>
      <c r="M53" s="44"/>
      <c r="N53" s="45">
        <f t="shared" si="3"/>
        <v>1.1990800000000006</v>
      </c>
    </row>
    <row r="54" spans="1:19" x14ac:dyDescent="0.2">
      <c r="A54" s="123">
        <v>47925</v>
      </c>
      <c r="B54" s="123">
        <v>49385</v>
      </c>
      <c r="C54" s="1"/>
      <c r="D54" s="124">
        <v>0.83299999999999996</v>
      </c>
      <c r="E54" s="58"/>
      <c r="F54" s="43">
        <f t="shared" si="0"/>
        <v>2.1543900000000011</v>
      </c>
      <c r="G54" s="42"/>
      <c r="H54" s="43">
        <f t="shared" si="1"/>
        <v>1.9923400000000004</v>
      </c>
      <c r="I54" s="1"/>
      <c r="J54" s="124">
        <v>0.94599999999999995</v>
      </c>
      <c r="K54" s="59"/>
      <c r="L54" s="45">
        <f t="shared" si="2"/>
        <v>1.2311800000000013</v>
      </c>
      <c r="M54" s="44"/>
      <c r="N54" s="45">
        <f t="shared" si="3"/>
        <v>1.1990800000000006</v>
      </c>
    </row>
    <row r="55" spans="1:19" x14ac:dyDescent="0.2">
      <c r="A55" s="123">
        <v>49386</v>
      </c>
      <c r="B55" s="123">
        <v>50981</v>
      </c>
      <c r="C55" s="1"/>
      <c r="D55" s="124">
        <v>0.82399999999999995</v>
      </c>
      <c r="E55" s="58"/>
      <c r="F55" s="43">
        <f t="shared" si="0"/>
        <v>2.227920000000001</v>
      </c>
      <c r="G55" s="42"/>
      <c r="H55" s="43">
        <f t="shared" si="1"/>
        <v>2.0555200000000005</v>
      </c>
      <c r="I55" s="1"/>
      <c r="J55" s="124">
        <v>0.94599999999999995</v>
      </c>
      <c r="K55" s="59"/>
      <c r="L55" s="45">
        <f t="shared" si="2"/>
        <v>1.2311800000000013</v>
      </c>
      <c r="M55" s="44"/>
      <c r="N55" s="45">
        <f t="shared" si="3"/>
        <v>1.1990800000000006</v>
      </c>
    </row>
    <row r="56" spans="1:19" x14ac:dyDescent="0.2">
      <c r="A56" s="123">
        <v>50982</v>
      </c>
      <c r="B56" s="123">
        <v>54110</v>
      </c>
      <c r="C56" s="1"/>
      <c r="D56" s="124">
        <v>0.80900000000000005</v>
      </c>
      <c r="E56" s="58"/>
      <c r="F56" s="43">
        <f t="shared" si="0"/>
        <v>2.3504700000000005</v>
      </c>
      <c r="G56" s="42"/>
      <c r="H56" s="43">
        <f t="shared" si="1"/>
        <v>2.1608199999999997</v>
      </c>
      <c r="I56" s="1"/>
      <c r="J56" s="124">
        <v>0.94599999999999995</v>
      </c>
      <c r="K56" s="59"/>
      <c r="L56" s="45">
        <f t="shared" si="2"/>
        <v>1.2311800000000013</v>
      </c>
      <c r="M56" s="44"/>
      <c r="N56" s="45">
        <f t="shared" si="3"/>
        <v>1.1990800000000006</v>
      </c>
    </row>
    <row r="57" spans="1:19" x14ac:dyDescent="0.2">
      <c r="A57" s="123">
        <v>54111</v>
      </c>
      <c r="B57" s="123">
        <v>57238</v>
      </c>
      <c r="C57" s="1"/>
      <c r="D57" s="124">
        <v>0.80100000000000005</v>
      </c>
      <c r="E57" s="58"/>
      <c r="F57" s="43">
        <f t="shared" si="0"/>
        <v>2.4158300000000006</v>
      </c>
      <c r="G57" s="42"/>
      <c r="H57" s="43">
        <f t="shared" si="1"/>
        <v>2.21698</v>
      </c>
      <c r="I57" s="1"/>
      <c r="J57" s="124">
        <v>0.94199999999999995</v>
      </c>
      <c r="K57" s="59"/>
      <c r="L57" s="45">
        <f t="shared" si="2"/>
        <v>1.2638600000000013</v>
      </c>
      <c r="M57" s="44"/>
      <c r="N57" s="45">
        <f t="shared" si="3"/>
        <v>1.2271600000000007</v>
      </c>
    </row>
    <row r="58" spans="1:19" x14ac:dyDescent="0.2">
      <c r="A58" s="123">
        <v>57239</v>
      </c>
      <c r="B58" s="123">
        <v>60368</v>
      </c>
      <c r="C58" s="1"/>
      <c r="D58" s="124">
        <v>0.79</v>
      </c>
      <c r="E58" s="58"/>
      <c r="F58" s="43">
        <f t="shared" si="0"/>
        <v>2.5057000000000009</v>
      </c>
      <c r="G58" s="42"/>
      <c r="H58" s="43">
        <f t="shared" si="1"/>
        <v>2.2942</v>
      </c>
      <c r="I58" s="1"/>
      <c r="J58" s="124">
        <v>0.93600000000000005</v>
      </c>
      <c r="K58" s="59"/>
      <c r="L58" s="45">
        <f t="shared" si="2"/>
        <v>1.3128800000000005</v>
      </c>
      <c r="M58" s="44"/>
      <c r="N58" s="45">
        <f t="shared" si="3"/>
        <v>1.2692799999999997</v>
      </c>
    </row>
    <row r="59" spans="1:19" x14ac:dyDescent="0.2">
      <c r="A59" s="123">
        <v>60369</v>
      </c>
      <c r="B59" s="123">
        <v>63499</v>
      </c>
      <c r="C59" s="1"/>
      <c r="D59" s="124">
        <v>0.76800000000000002</v>
      </c>
      <c r="E59" s="58"/>
      <c r="F59" s="43">
        <f t="shared" si="0"/>
        <v>2.6854400000000007</v>
      </c>
      <c r="G59" s="42"/>
      <c r="H59" s="43">
        <f t="shared" si="1"/>
        <v>2.4486400000000001</v>
      </c>
      <c r="I59" s="1"/>
      <c r="J59" s="124">
        <v>0.93200000000000005</v>
      </c>
      <c r="K59" s="59"/>
      <c r="L59" s="45">
        <f t="shared" si="2"/>
        <v>1.3455600000000005</v>
      </c>
      <c r="M59" s="44"/>
      <c r="N59" s="45">
        <f t="shared" si="3"/>
        <v>1.2973599999999998</v>
      </c>
    </row>
    <row r="60" spans="1:19" x14ac:dyDescent="0.2">
      <c r="A60" s="123">
        <v>63500</v>
      </c>
      <c r="B60" s="123">
        <v>66627</v>
      </c>
      <c r="C60" s="1"/>
      <c r="D60" s="124">
        <v>0.745</v>
      </c>
      <c r="E60" s="58"/>
      <c r="F60" s="43">
        <f t="shared" si="0"/>
        <v>2.8733500000000007</v>
      </c>
      <c r="G60" s="42"/>
      <c r="H60" s="43">
        <f t="shared" si="1"/>
        <v>2.6101000000000001</v>
      </c>
      <c r="I60" s="1"/>
      <c r="J60" s="124">
        <v>0.92900000000000005</v>
      </c>
      <c r="K60" s="59"/>
      <c r="L60" s="45">
        <f t="shared" si="2"/>
        <v>1.3700700000000006</v>
      </c>
      <c r="M60" s="44"/>
      <c r="N60" s="45">
        <f t="shared" si="3"/>
        <v>1.3184199999999999</v>
      </c>
    </row>
    <row r="61" spans="1:19" x14ac:dyDescent="0.2">
      <c r="A61" s="123">
        <v>66628</v>
      </c>
      <c r="B61" s="123">
        <v>69758</v>
      </c>
      <c r="C61" s="1"/>
      <c r="D61" s="124">
        <v>0.72299999999999998</v>
      </c>
      <c r="E61" s="58"/>
      <c r="F61" s="43">
        <f t="shared" si="0"/>
        <v>3.053090000000001</v>
      </c>
      <c r="G61" s="42"/>
      <c r="H61" s="43">
        <f t="shared" si="1"/>
        <v>2.7645400000000002</v>
      </c>
      <c r="I61" s="1"/>
      <c r="J61" s="124">
        <v>0.92200000000000004</v>
      </c>
      <c r="K61" s="59"/>
      <c r="L61" s="45">
        <f t="shared" si="2"/>
        <v>1.4272600000000004</v>
      </c>
      <c r="M61" s="44"/>
      <c r="N61" s="45">
        <f t="shared" si="3"/>
        <v>1.3675600000000001</v>
      </c>
      <c r="R61" s="125">
        <f>+(8.17*(1-D61))+0.79</f>
        <v>3.0530900000000001</v>
      </c>
      <c r="S61" s="125">
        <f>+(8.17*(1-J61))+0.79</f>
        <v>1.4272599999999995</v>
      </c>
    </row>
    <row r="62" spans="1:19" x14ac:dyDescent="0.2">
      <c r="A62" s="123">
        <v>69759</v>
      </c>
      <c r="B62" s="123">
        <v>72887</v>
      </c>
      <c r="C62" s="1"/>
      <c r="D62" s="124">
        <v>0.69899999999999995</v>
      </c>
      <c r="E62" s="58"/>
      <c r="F62" s="43">
        <f t="shared" si="0"/>
        <v>3.2491700000000012</v>
      </c>
      <c r="G62" s="42"/>
      <c r="H62" s="43">
        <f t="shared" si="1"/>
        <v>2.9330200000000004</v>
      </c>
      <c r="I62" s="1"/>
      <c r="J62" s="124">
        <v>0.91700000000000004</v>
      </c>
      <c r="K62" s="59"/>
      <c r="L62" s="45">
        <f t="shared" si="2"/>
        <v>1.4681100000000007</v>
      </c>
      <c r="M62" s="44"/>
      <c r="N62" s="45">
        <f t="shared" si="3"/>
        <v>1.40266</v>
      </c>
    </row>
    <row r="63" spans="1:19" x14ac:dyDescent="0.2">
      <c r="A63" s="123">
        <v>72888</v>
      </c>
      <c r="B63" s="123">
        <v>76016</v>
      </c>
      <c r="C63" s="1"/>
      <c r="D63" s="124">
        <v>0.67600000000000005</v>
      </c>
      <c r="E63" s="58"/>
      <c r="F63" s="43">
        <f t="shared" si="0"/>
        <v>3.4370800000000004</v>
      </c>
      <c r="G63" s="42"/>
      <c r="H63" s="43">
        <f t="shared" si="1"/>
        <v>3.0944799999999999</v>
      </c>
      <c r="I63" s="1"/>
      <c r="J63" s="124">
        <v>0.91200000000000003</v>
      </c>
      <c r="K63" s="59"/>
      <c r="L63" s="45">
        <f t="shared" si="2"/>
        <v>1.5089600000000005</v>
      </c>
      <c r="M63" s="44"/>
      <c r="N63" s="45">
        <f t="shared" si="3"/>
        <v>1.4377599999999999</v>
      </c>
      <c r="P63" s="46"/>
    </row>
    <row r="64" spans="1:19" x14ac:dyDescent="0.2">
      <c r="A64" s="123">
        <v>76017</v>
      </c>
      <c r="B64" s="123">
        <v>79148</v>
      </c>
      <c r="C64" s="1"/>
      <c r="D64" s="124">
        <v>0.65400000000000003</v>
      </c>
      <c r="E64" s="58"/>
      <c r="F64" s="43">
        <f t="shared" si="0"/>
        <v>3.6168200000000006</v>
      </c>
      <c r="G64" s="42"/>
      <c r="H64" s="43">
        <f t="shared" si="1"/>
        <v>3.24892</v>
      </c>
      <c r="I64" s="1"/>
      <c r="J64" s="124">
        <v>0.90500000000000003</v>
      </c>
      <c r="K64" s="59"/>
      <c r="L64" s="45">
        <f t="shared" si="2"/>
        <v>1.5661500000000008</v>
      </c>
      <c r="M64" s="44"/>
      <c r="N64" s="45">
        <f t="shared" si="3"/>
        <v>1.4869000000000001</v>
      </c>
    </row>
    <row r="65" spans="1:16" x14ac:dyDescent="0.2">
      <c r="A65" s="123">
        <v>79149</v>
      </c>
      <c r="B65" s="123">
        <v>82276</v>
      </c>
      <c r="C65" s="1"/>
      <c r="D65" s="124">
        <v>0.63100000000000001</v>
      </c>
      <c r="E65" s="58"/>
      <c r="F65" s="43">
        <f t="shared" si="0"/>
        <v>3.8047300000000011</v>
      </c>
      <c r="G65" s="42"/>
      <c r="H65" s="43">
        <f t="shared" si="1"/>
        <v>3.41038</v>
      </c>
      <c r="I65" s="1"/>
      <c r="J65" s="124">
        <v>0.9</v>
      </c>
      <c r="K65" s="59"/>
      <c r="L65" s="45">
        <f t="shared" si="2"/>
        <v>1.6070000000000007</v>
      </c>
      <c r="M65" s="44"/>
      <c r="N65" s="45">
        <f t="shared" si="3"/>
        <v>1.5220000000000002</v>
      </c>
    </row>
    <row r="66" spans="1:16" x14ac:dyDescent="0.2">
      <c r="A66" s="123">
        <v>82277</v>
      </c>
      <c r="B66" s="123">
        <v>85408</v>
      </c>
      <c r="C66" s="1"/>
      <c r="D66" s="124">
        <v>0.60899999999999999</v>
      </c>
      <c r="E66" s="58"/>
      <c r="F66" s="43">
        <f t="shared" si="0"/>
        <v>3.9844700000000008</v>
      </c>
      <c r="G66" s="42"/>
      <c r="H66" s="43">
        <f t="shared" si="1"/>
        <v>3.5648200000000001</v>
      </c>
      <c r="I66" s="1"/>
      <c r="J66" s="124">
        <v>0.89600000000000002</v>
      </c>
      <c r="K66" s="59"/>
      <c r="L66" s="45">
        <f t="shared" si="2"/>
        <v>1.6396800000000007</v>
      </c>
      <c r="M66" s="44"/>
      <c r="N66" s="45">
        <f t="shared" si="3"/>
        <v>1.5500800000000001</v>
      </c>
    </row>
    <row r="67" spans="1:16" x14ac:dyDescent="0.2">
      <c r="A67" s="123">
        <v>85409</v>
      </c>
      <c r="B67" s="123">
        <v>88537</v>
      </c>
      <c r="C67" s="1"/>
      <c r="D67" s="124">
        <v>0.58399999999999996</v>
      </c>
      <c r="E67" s="58"/>
      <c r="F67" s="43">
        <f t="shared" si="0"/>
        <v>4.1887200000000018</v>
      </c>
      <c r="G67" s="42"/>
      <c r="H67" s="43">
        <f t="shared" si="1"/>
        <v>3.7403200000000005</v>
      </c>
      <c r="I67" s="1"/>
      <c r="J67" s="124">
        <v>0.89300000000000002</v>
      </c>
      <c r="K67" s="59"/>
      <c r="L67" s="45">
        <f t="shared" si="2"/>
        <v>1.6641900000000009</v>
      </c>
      <c r="M67" s="44"/>
      <c r="N67" s="45">
        <f t="shared" si="3"/>
        <v>1.5711400000000002</v>
      </c>
    </row>
    <row r="68" spans="1:16" x14ac:dyDescent="0.2">
      <c r="A68" s="123">
        <v>88538</v>
      </c>
      <c r="B68" s="123">
        <v>91665</v>
      </c>
      <c r="C68" s="1"/>
      <c r="D68" s="124">
        <v>0.56200000000000006</v>
      </c>
      <c r="E68" s="58"/>
      <c r="F68" s="43">
        <f t="shared" si="0"/>
        <v>4.3684600000000007</v>
      </c>
      <c r="G68" s="42"/>
      <c r="H68" s="43">
        <f t="shared" si="1"/>
        <v>3.8947599999999998</v>
      </c>
      <c r="I68" s="1"/>
      <c r="J68" s="124">
        <v>0.88600000000000001</v>
      </c>
      <c r="K68" s="59"/>
      <c r="L68" s="45">
        <f t="shared" si="2"/>
        <v>1.7213800000000008</v>
      </c>
      <c r="M68" s="44"/>
      <c r="N68" s="45">
        <f t="shared" si="3"/>
        <v>1.6202800000000002</v>
      </c>
    </row>
    <row r="69" spans="1:16" x14ac:dyDescent="0.2">
      <c r="A69" s="123">
        <v>91666</v>
      </c>
      <c r="B69" s="123">
        <v>94795</v>
      </c>
      <c r="C69" s="1"/>
      <c r="D69" s="124">
        <v>0.54</v>
      </c>
      <c r="E69" s="58"/>
      <c r="F69" s="43">
        <f t="shared" si="0"/>
        <v>4.5482000000000005</v>
      </c>
      <c r="G69" s="42"/>
      <c r="H69" s="43">
        <f t="shared" si="1"/>
        <v>4.0491999999999999</v>
      </c>
      <c r="I69" s="1"/>
      <c r="J69" s="124">
        <v>0.88200000000000001</v>
      </c>
      <c r="K69" s="59"/>
      <c r="L69" s="45">
        <f t="shared" si="2"/>
        <v>1.7540600000000008</v>
      </c>
      <c r="M69" s="44"/>
      <c r="N69" s="45">
        <f t="shared" si="3"/>
        <v>1.6483600000000003</v>
      </c>
    </row>
    <row r="70" spans="1:16" x14ac:dyDescent="0.2">
      <c r="A70" s="123">
        <v>94796</v>
      </c>
      <c r="B70" s="123">
        <v>97987</v>
      </c>
      <c r="C70" s="1"/>
      <c r="D70" s="124">
        <v>0.51600000000000001</v>
      </c>
      <c r="E70" s="58"/>
      <c r="F70" s="43">
        <f t="shared" si="0"/>
        <v>4.7442800000000007</v>
      </c>
      <c r="G70" s="42"/>
      <c r="H70" s="43">
        <f t="shared" si="1"/>
        <v>4.2176799999999997</v>
      </c>
      <c r="I70" s="1"/>
      <c r="J70" s="124">
        <v>0.877</v>
      </c>
      <c r="K70" s="59"/>
      <c r="L70" s="45">
        <f t="shared" si="2"/>
        <v>1.7949100000000009</v>
      </c>
      <c r="M70" s="44"/>
      <c r="N70" s="45">
        <f t="shared" si="3"/>
        <v>1.6834600000000002</v>
      </c>
    </row>
    <row r="71" spans="1:16" x14ac:dyDescent="0.2">
      <c r="A71" s="123">
        <v>97988</v>
      </c>
      <c r="B71" s="123">
        <v>101192</v>
      </c>
      <c r="C71" s="1"/>
      <c r="D71" s="124">
        <v>0.496</v>
      </c>
      <c r="E71" s="58"/>
      <c r="F71" s="43">
        <f t="shared" si="0"/>
        <v>4.9076800000000009</v>
      </c>
      <c r="G71" s="42"/>
      <c r="H71" s="43">
        <f t="shared" si="1"/>
        <v>4.3580800000000002</v>
      </c>
      <c r="I71" s="1"/>
      <c r="J71" s="124">
        <v>0.87</v>
      </c>
      <c r="K71" s="59"/>
      <c r="L71" s="45">
        <f t="shared" si="2"/>
        <v>1.852100000000001</v>
      </c>
      <c r="M71" s="44"/>
      <c r="N71" s="45">
        <f t="shared" si="3"/>
        <v>1.7326000000000001</v>
      </c>
    </row>
    <row r="72" spans="1:16" x14ac:dyDescent="0.2">
      <c r="A72" s="123">
        <v>101193</v>
      </c>
      <c r="B72" s="123">
        <v>104397</v>
      </c>
      <c r="C72" s="1"/>
      <c r="D72" s="124">
        <v>0.47499999999999998</v>
      </c>
      <c r="E72" s="58"/>
      <c r="F72" s="43">
        <f t="shared" si="0"/>
        <v>5.0792500000000009</v>
      </c>
      <c r="G72" s="42"/>
      <c r="H72" s="43">
        <f t="shared" si="1"/>
        <v>4.5054999999999996</v>
      </c>
      <c r="I72" s="1"/>
      <c r="J72" s="124">
        <v>0.86499999999999999</v>
      </c>
      <c r="K72" s="59"/>
      <c r="L72" s="45">
        <f t="shared" si="2"/>
        <v>1.892950000000001</v>
      </c>
      <c r="M72" s="44"/>
      <c r="N72" s="45">
        <f t="shared" si="3"/>
        <v>1.7677000000000003</v>
      </c>
    </row>
    <row r="73" spans="1:16" x14ac:dyDescent="0.2">
      <c r="A73" s="123">
        <v>104398</v>
      </c>
      <c r="B73" s="123">
        <v>107602</v>
      </c>
      <c r="C73" s="1"/>
      <c r="D73" s="124">
        <v>0.45400000000000001</v>
      </c>
      <c r="E73" s="58"/>
      <c r="F73" s="43">
        <f t="shared" si="0"/>
        <v>5.2508200000000009</v>
      </c>
      <c r="G73" s="42"/>
      <c r="H73" s="43">
        <f t="shared" si="1"/>
        <v>4.6529199999999999</v>
      </c>
      <c r="I73" s="1"/>
      <c r="J73" s="124">
        <v>0.86099999999999999</v>
      </c>
      <c r="K73" s="59"/>
      <c r="L73" s="45">
        <f t="shared" si="2"/>
        <v>1.9256300000000011</v>
      </c>
      <c r="M73" s="44"/>
      <c r="N73" s="45">
        <f t="shared" si="3"/>
        <v>1.7957800000000002</v>
      </c>
    </row>
    <row r="74" spans="1:16" x14ac:dyDescent="0.2">
      <c r="A74" s="123">
        <v>107603</v>
      </c>
      <c r="B74" s="123">
        <v>110805</v>
      </c>
      <c r="C74" s="1"/>
      <c r="D74" s="124">
        <v>0.433</v>
      </c>
      <c r="E74" s="58"/>
      <c r="F74" s="43">
        <f t="shared" si="0"/>
        <v>5.42239</v>
      </c>
      <c r="G74" s="42"/>
      <c r="H74" s="43">
        <f t="shared" si="1"/>
        <v>4.8003400000000003</v>
      </c>
      <c r="I74" s="1"/>
      <c r="J74" s="124">
        <v>0.85799999999999998</v>
      </c>
      <c r="K74" s="59"/>
      <c r="L74" s="45">
        <f t="shared" si="2"/>
        <v>1.9501400000000011</v>
      </c>
      <c r="M74" s="44"/>
      <c r="N74" s="45">
        <f t="shared" si="3"/>
        <v>1.8168400000000005</v>
      </c>
    </row>
    <row r="75" spans="1:16" x14ac:dyDescent="0.2">
      <c r="A75" s="123">
        <v>110806</v>
      </c>
      <c r="B75" s="123">
        <v>114011</v>
      </c>
      <c r="C75" s="1"/>
      <c r="D75" s="124">
        <v>0.41399999999999998</v>
      </c>
      <c r="E75" s="58"/>
      <c r="F75" s="43">
        <f t="shared" si="0"/>
        <v>5.5776200000000014</v>
      </c>
      <c r="G75" s="42"/>
      <c r="H75" s="43">
        <f t="shared" si="1"/>
        <v>4.933720000000001</v>
      </c>
      <c r="I75" s="1"/>
      <c r="J75" s="124">
        <v>0.85099999999999998</v>
      </c>
      <c r="K75" s="59"/>
      <c r="L75" s="45">
        <f t="shared" si="2"/>
        <v>2.0073300000000014</v>
      </c>
      <c r="M75" s="44"/>
      <c r="N75" s="45">
        <f t="shared" si="3"/>
        <v>1.8659800000000004</v>
      </c>
    </row>
    <row r="76" spans="1:16" x14ac:dyDescent="0.2">
      <c r="A76" s="123">
        <v>114012</v>
      </c>
      <c r="B76" s="123">
        <v>117218</v>
      </c>
      <c r="C76" s="1"/>
      <c r="D76" s="124">
        <v>0.39500000000000002</v>
      </c>
      <c r="E76" s="58"/>
      <c r="F76" s="43">
        <f t="shared" si="0"/>
        <v>5.7328500000000009</v>
      </c>
      <c r="G76" s="42"/>
      <c r="H76" s="43">
        <f t="shared" si="1"/>
        <v>5.0670999999999999</v>
      </c>
      <c r="I76" s="1"/>
      <c r="J76" s="124">
        <v>0.84499999999999997</v>
      </c>
      <c r="K76" s="59"/>
      <c r="L76" s="45">
        <f t="shared" si="2"/>
        <v>2.056350000000001</v>
      </c>
      <c r="M76" s="44"/>
      <c r="N76" s="45">
        <f t="shared" si="3"/>
        <v>1.9081000000000004</v>
      </c>
    </row>
    <row r="77" spans="1:16" x14ac:dyDescent="0.2">
      <c r="A77" s="123">
        <v>117219</v>
      </c>
      <c r="B77" s="123">
        <v>120423</v>
      </c>
      <c r="C77" s="1"/>
      <c r="D77" s="124">
        <v>0.376</v>
      </c>
      <c r="E77" s="58"/>
      <c r="F77" s="43">
        <f t="shared" si="0"/>
        <v>5.8880800000000013</v>
      </c>
      <c r="G77" s="42"/>
      <c r="H77" s="43">
        <f t="shared" si="1"/>
        <v>5.2004799999999998</v>
      </c>
      <c r="I77" s="1"/>
      <c r="J77" s="124">
        <v>0.84099999999999997</v>
      </c>
      <c r="K77" s="59"/>
      <c r="L77" s="45">
        <f t="shared" si="2"/>
        <v>2.0890300000000011</v>
      </c>
      <c r="M77" s="44"/>
      <c r="N77" s="45">
        <f t="shared" si="3"/>
        <v>1.9361800000000005</v>
      </c>
    </row>
    <row r="78" spans="1:16" x14ac:dyDescent="0.2">
      <c r="A78" s="123">
        <v>120424</v>
      </c>
      <c r="B78" s="123">
        <v>123625</v>
      </c>
      <c r="C78" s="1"/>
      <c r="D78" s="124">
        <v>0.35699999999999998</v>
      </c>
      <c r="E78" s="58"/>
      <c r="F78" s="43">
        <f t="shared" si="0"/>
        <v>6.0433100000000008</v>
      </c>
      <c r="G78" s="42"/>
      <c r="H78" s="43">
        <f t="shared" si="1"/>
        <v>5.3338600000000005</v>
      </c>
      <c r="I78" s="1"/>
      <c r="J78" s="124">
        <v>0.83499999999999996</v>
      </c>
      <c r="K78" s="59"/>
      <c r="L78" s="45">
        <f t="shared" si="2"/>
        <v>2.1380500000000011</v>
      </c>
      <c r="M78" s="44"/>
      <c r="N78" s="45">
        <f t="shared" si="3"/>
        <v>1.9783000000000004</v>
      </c>
      <c r="O78" s="49"/>
      <c r="P78" s="50"/>
    </row>
    <row r="79" spans="1:16" x14ac:dyDescent="0.2">
      <c r="A79" s="123">
        <v>123626</v>
      </c>
      <c r="B79" s="123">
        <v>126831</v>
      </c>
      <c r="C79" s="1"/>
      <c r="D79" s="124">
        <v>0.34100000000000003</v>
      </c>
      <c r="E79" s="58"/>
      <c r="F79" s="43">
        <f t="shared" si="0"/>
        <v>6.174030000000001</v>
      </c>
      <c r="G79" s="42"/>
      <c r="H79" s="43">
        <f t="shared" si="1"/>
        <v>5.44618</v>
      </c>
      <c r="I79" s="1"/>
      <c r="J79" s="124">
        <v>0.83199999999999996</v>
      </c>
      <c r="K79" s="59"/>
      <c r="L79" s="45">
        <f t="shared" si="2"/>
        <v>2.1625600000000009</v>
      </c>
      <c r="M79" s="44"/>
      <c r="N79" s="45">
        <f t="shared" si="3"/>
        <v>1.9993600000000005</v>
      </c>
    </row>
    <row r="80" spans="1:16" x14ac:dyDescent="0.2">
      <c r="A80" s="123">
        <v>126832</v>
      </c>
      <c r="B80" s="123">
        <v>130037</v>
      </c>
      <c r="C80" s="1"/>
      <c r="D80" s="124">
        <v>0.33300000000000002</v>
      </c>
      <c r="E80" s="58"/>
      <c r="F80" s="43">
        <f t="shared" si="0"/>
        <v>6.2393900000000011</v>
      </c>
      <c r="G80" s="42"/>
      <c r="H80" s="43">
        <f t="shared" si="1"/>
        <v>5.5023400000000002</v>
      </c>
      <c r="I80" s="1"/>
      <c r="J80" s="124">
        <v>0.82499999999999996</v>
      </c>
      <c r="K80" s="59"/>
      <c r="L80" s="45">
        <f t="shared" si="2"/>
        <v>2.2197500000000012</v>
      </c>
      <c r="M80" s="44"/>
      <c r="N80" s="45">
        <f t="shared" si="3"/>
        <v>2.0485000000000007</v>
      </c>
    </row>
    <row r="81" spans="1:19" x14ac:dyDescent="0.2">
      <c r="A81" s="123">
        <v>130038</v>
      </c>
      <c r="B81" s="123">
        <v>133241</v>
      </c>
      <c r="C81" s="1"/>
      <c r="D81" s="124">
        <v>0.33300000000000002</v>
      </c>
      <c r="E81" s="58"/>
      <c r="F81" s="43">
        <f t="shared" si="0"/>
        <v>6.2393900000000011</v>
      </c>
      <c r="G81" s="42"/>
      <c r="H81" s="43">
        <f t="shared" si="1"/>
        <v>5.5023400000000002</v>
      </c>
      <c r="I81" s="1"/>
      <c r="J81" s="124">
        <v>0.81899999999999995</v>
      </c>
      <c r="K81" s="59"/>
      <c r="L81" s="45">
        <f t="shared" si="2"/>
        <v>2.2687700000000013</v>
      </c>
      <c r="M81" s="44"/>
      <c r="N81" s="45">
        <f t="shared" si="3"/>
        <v>2.0906200000000004</v>
      </c>
    </row>
    <row r="82" spans="1:19" x14ac:dyDescent="0.2">
      <c r="A82" s="123">
        <v>133242</v>
      </c>
      <c r="B82" s="123">
        <v>136446</v>
      </c>
      <c r="C82" s="1"/>
      <c r="D82" s="124">
        <v>0.33300000000000002</v>
      </c>
      <c r="E82" s="58"/>
      <c r="F82" s="43">
        <f t="shared" si="0"/>
        <v>6.2393900000000011</v>
      </c>
      <c r="G82" s="42"/>
      <c r="H82" s="43">
        <f t="shared" si="1"/>
        <v>5.5023400000000002</v>
      </c>
      <c r="I82" s="1"/>
      <c r="J82" s="124">
        <v>0.80900000000000005</v>
      </c>
      <c r="K82" s="59"/>
      <c r="L82" s="45">
        <f t="shared" si="2"/>
        <v>2.3504700000000005</v>
      </c>
      <c r="M82" s="44"/>
      <c r="N82" s="45">
        <f t="shared" si="3"/>
        <v>2.1608199999999997</v>
      </c>
    </row>
    <row r="83" spans="1:19" x14ac:dyDescent="0.2">
      <c r="A83" s="123">
        <v>136447</v>
      </c>
      <c r="B83" s="123">
        <v>139650</v>
      </c>
      <c r="C83" s="1"/>
      <c r="D83" s="124">
        <v>0.33300000000000002</v>
      </c>
      <c r="E83" s="58"/>
      <c r="F83" s="43">
        <f t="shared" si="0"/>
        <v>6.2393900000000011</v>
      </c>
      <c r="G83" s="42"/>
      <c r="H83" s="43">
        <f t="shared" si="1"/>
        <v>5.5023400000000002</v>
      </c>
      <c r="I83" s="1"/>
      <c r="J83" s="124">
        <v>0.80600000000000005</v>
      </c>
      <c r="K83" s="59"/>
      <c r="L83" s="45">
        <f t="shared" si="2"/>
        <v>2.3749800000000008</v>
      </c>
      <c r="M83" s="44"/>
      <c r="N83" s="45">
        <f t="shared" si="3"/>
        <v>2.1818799999999996</v>
      </c>
    </row>
    <row r="84" spans="1:19" x14ac:dyDescent="0.2">
      <c r="A84" s="123">
        <v>139651</v>
      </c>
      <c r="B84" s="123">
        <v>142856</v>
      </c>
      <c r="C84" s="1"/>
      <c r="D84" s="124">
        <v>0.33300000000000002</v>
      </c>
      <c r="E84" s="58"/>
      <c r="F84" s="43">
        <f t="shared" si="0"/>
        <v>6.2393900000000011</v>
      </c>
      <c r="G84" s="42"/>
      <c r="H84" s="43">
        <f t="shared" si="1"/>
        <v>5.5023400000000002</v>
      </c>
      <c r="I84" s="1"/>
      <c r="J84" s="124">
        <v>0.79800000000000004</v>
      </c>
      <c r="K84" s="59"/>
      <c r="L84" s="45">
        <f t="shared" si="2"/>
        <v>2.4403400000000008</v>
      </c>
      <c r="M84" s="44"/>
      <c r="N84" s="45">
        <f t="shared" si="3"/>
        <v>2.2380399999999998</v>
      </c>
    </row>
    <row r="85" spans="1:19" x14ac:dyDescent="0.2">
      <c r="A85" s="123">
        <v>142857</v>
      </c>
      <c r="B85" s="123">
        <v>146064</v>
      </c>
      <c r="C85" s="1"/>
      <c r="D85" s="124">
        <v>0.33300000000000002</v>
      </c>
      <c r="E85" s="58"/>
      <c r="F85" s="43">
        <f t="shared" si="0"/>
        <v>6.2393900000000011</v>
      </c>
      <c r="G85" s="42"/>
      <c r="H85" s="43">
        <f t="shared" si="1"/>
        <v>5.5023400000000002</v>
      </c>
      <c r="I85" s="1"/>
      <c r="J85" s="124">
        <v>0.78900000000000003</v>
      </c>
      <c r="K85" s="59"/>
      <c r="L85" s="45">
        <f t="shared" si="2"/>
        <v>2.5138700000000007</v>
      </c>
      <c r="M85" s="44"/>
      <c r="N85" s="45">
        <f t="shared" si="3"/>
        <v>2.3012199999999998</v>
      </c>
    </row>
    <row r="86" spans="1:19" x14ac:dyDescent="0.2">
      <c r="A86" s="123">
        <v>146065</v>
      </c>
      <c r="B86" s="123">
        <v>149266</v>
      </c>
      <c r="C86" s="1"/>
      <c r="D86" s="124">
        <v>0.33300000000000002</v>
      </c>
      <c r="E86" s="58"/>
      <c r="F86" s="43">
        <f t="shared" si="0"/>
        <v>6.2393900000000011</v>
      </c>
      <c r="G86" s="42"/>
      <c r="H86" s="43">
        <f t="shared" si="1"/>
        <v>5.5023400000000002</v>
      </c>
      <c r="I86" s="1"/>
      <c r="J86" s="124">
        <v>0.78300000000000003</v>
      </c>
      <c r="K86" s="59"/>
      <c r="L86" s="45">
        <f t="shared" si="2"/>
        <v>2.5628900000000008</v>
      </c>
      <c r="M86" s="44"/>
      <c r="N86" s="45">
        <f t="shared" si="3"/>
        <v>2.34334</v>
      </c>
    </row>
    <row r="87" spans="1:19" x14ac:dyDescent="0.2">
      <c r="A87" s="123">
        <v>149267</v>
      </c>
      <c r="B87" s="123">
        <v>152472</v>
      </c>
      <c r="C87" s="1"/>
      <c r="D87" s="124">
        <v>0.33300000000000002</v>
      </c>
      <c r="E87" s="58"/>
      <c r="F87" s="43">
        <f t="shared" si="0"/>
        <v>6.2393900000000011</v>
      </c>
      <c r="G87" s="42"/>
      <c r="H87" s="43">
        <f t="shared" si="1"/>
        <v>5.5023400000000002</v>
      </c>
      <c r="I87" s="1"/>
      <c r="J87" s="124">
        <v>0.77400000000000002</v>
      </c>
      <c r="K87" s="59"/>
      <c r="L87" s="45">
        <f t="shared" si="2"/>
        <v>2.6364200000000007</v>
      </c>
      <c r="M87" s="44"/>
      <c r="N87" s="45">
        <f t="shared" si="3"/>
        <v>2.40652</v>
      </c>
    </row>
    <row r="88" spans="1:19" x14ac:dyDescent="0.2">
      <c r="A88" s="123">
        <v>152473</v>
      </c>
      <c r="B88" s="123">
        <v>155675</v>
      </c>
      <c r="C88" s="1"/>
      <c r="D88" s="124">
        <v>0.33300000000000002</v>
      </c>
      <c r="E88" s="58"/>
      <c r="F88" s="43">
        <f t="shared" si="0"/>
        <v>6.2393900000000011</v>
      </c>
      <c r="G88" s="42"/>
      <c r="H88" s="43">
        <f t="shared" si="1"/>
        <v>5.5023400000000002</v>
      </c>
      <c r="I88" s="1"/>
      <c r="J88" s="124">
        <v>0.76900000000000002</v>
      </c>
      <c r="K88" s="59"/>
      <c r="L88" s="45">
        <f t="shared" si="2"/>
        <v>2.6772700000000009</v>
      </c>
      <c r="M88" s="44"/>
      <c r="N88" s="45">
        <f t="shared" si="3"/>
        <v>2.4416200000000003</v>
      </c>
    </row>
    <row r="89" spans="1:19" x14ac:dyDescent="0.2">
      <c r="A89" s="123">
        <v>155676</v>
      </c>
      <c r="B89" s="123">
        <v>158882</v>
      </c>
      <c r="C89" s="1"/>
      <c r="D89" s="124">
        <v>0.33300000000000002</v>
      </c>
      <c r="E89" s="58"/>
      <c r="F89" s="43">
        <f t="shared" si="0"/>
        <v>6.2393900000000011</v>
      </c>
      <c r="G89" s="42"/>
      <c r="H89" s="43">
        <f t="shared" si="1"/>
        <v>5.5023400000000002</v>
      </c>
      <c r="I89" s="1"/>
      <c r="J89" s="124">
        <v>0.76200000000000001</v>
      </c>
      <c r="K89" s="59"/>
      <c r="L89" s="45">
        <f t="shared" si="2"/>
        <v>2.7344600000000008</v>
      </c>
      <c r="M89" s="44"/>
      <c r="N89" s="45">
        <f t="shared" si="3"/>
        <v>2.4907599999999999</v>
      </c>
      <c r="R89" s="125">
        <f>+(8.17*(1-D89))+0.79</f>
        <v>6.2393900000000002</v>
      </c>
      <c r="S89" s="125">
        <f>+(8.17*(1-J89))+0.79</f>
        <v>2.7344599999999999</v>
      </c>
    </row>
    <row r="90" spans="1:19" x14ac:dyDescent="0.2">
      <c r="A90" s="123">
        <v>158883</v>
      </c>
      <c r="B90" s="123">
        <v>162088</v>
      </c>
      <c r="C90" s="1"/>
      <c r="D90" s="124">
        <v>0.33300000000000002</v>
      </c>
      <c r="E90" s="58"/>
      <c r="F90" s="43">
        <f t="shared" si="0"/>
        <v>6.2393900000000011</v>
      </c>
      <c r="G90" s="42"/>
      <c r="H90" s="43">
        <f t="shared" si="1"/>
        <v>5.5023400000000002</v>
      </c>
      <c r="I90" s="1"/>
      <c r="J90" s="124">
        <v>0.755</v>
      </c>
      <c r="K90" s="59"/>
      <c r="L90" s="45">
        <f t="shared" si="2"/>
        <v>2.7916500000000011</v>
      </c>
      <c r="M90" s="44"/>
      <c r="N90" s="45">
        <f t="shared" si="3"/>
        <v>2.5399000000000003</v>
      </c>
    </row>
    <row r="91" spans="1:19" x14ac:dyDescent="0.2">
      <c r="A91" s="123">
        <v>162089</v>
      </c>
      <c r="B91" s="123">
        <v>165292</v>
      </c>
      <c r="C91" s="1"/>
      <c r="D91" s="124">
        <v>0.33300000000000002</v>
      </c>
      <c r="E91" s="58"/>
      <c r="F91" s="43">
        <f t="shared" si="0"/>
        <v>6.2393900000000011</v>
      </c>
      <c r="G91" s="42"/>
      <c r="H91" s="43">
        <f t="shared" si="1"/>
        <v>5.5023400000000002</v>
      </c>
      <c r="I91" s="1"/>
      <c r="J91" s="124">
        <v>0.748</v>
      </c>
      <c r="K91" s="59"/>
      <c r="L91" s="45">
        <f t="shared" si="2"/>
        <v>2.8488400000000009</v>
      </c>
      <c r="M91" s="44"/>
      <c r="N91" s="45">
        <f t="shared" si="3"/>
        <v>2.5890400000000002</v>
      </c>
    </row>
    <row r="92" spans="1:19" x14ac:dyDescent="0.2">
      <c r="A92" s="123">
        <v>165293</v>
      </c>
      <c r="B92" s="123">
        <v>168497</v>
      </c>
      <c r="C92" s="1"/>
      <c r="D92" s="124">
        <v>0.33300000000000002</v>
      </c>
      <c r="E92" s="58"/>
      <c r="F92" s="43">
        <f t="shared" si="0"/>
        <v>6.2393900000000011</v>
      </c>
      <c r="G92" s="42"/>
      <c r="H92" s="43">
        <f t="shared" si="1"/>
        <v>5.5023400000000002</v>
      </c>
      <c r="I92" s="1"/>
      <c r="J92" s="124">
        <v>0.73799999999999999</v>
      </c>
      <c r="K92" s="59"/>
      <c r="L92" s="45">
        <f t="shared" si="2"/>
        <v>2.930540000000001</v>
      </c>
      <c r="M92" s="44"/>
      <c r="N92" s="45">
        <f t="shared" si="3"/>
        <v>2.6592400000000005</v>
      </c>
    </row>
    <row r="93" spans="1:19" x14ac:dyDescent="0.2">
      <c r="A93" s="123">
        <v>168498</v>
      </c>
      <c r="B93" s="123">
        <v>171699</v>
      </c>
      <c r="C93" s="1"/>
      <c r="D93" s="124">
        <v>0.33300000000000002</v>
      </c>
      <c r="E93" s="58"/>
      <c r="F93" s="43">
        <f t="shared" si="0"/>
        <v>6.2393900000000011</v>
      </c>
      <c r="G93" s="42"/>
      <c r="H93" s="43">
        <f t="shared" si="1"/>
        <v>5.5023400000000002</v>
      </c>
      <c r="I93" s="1"/>
      <c r="J93" s="124">
        <v>0.73299999999999998</v>
      </c>
      <c r="K93" s="59"/>
      <c r="L93" s="45">
        <f t="shared" si="2"/>
        <v>2.9713900000000009</v>
      </c>
      <c r="M93" s="44"/>
      <c r="N93" s="45">
        <f t="shared" si="3"/>
        <v>2.6943400000000004</v>
      </c>
    </row>
    <row r="94" spans="1:19" x14ac:dyDescent="0.2">
      <c r="A94" s="123">
        <v>171700</v>
      </c>
      <c r="B94" s="123">
        <v>174906</v>
      </c>
      <c r="C94" s="1"/>
      <c r="D94" s="124">
        <v>0.33300000000000002</v>
      </c>
      <c r="E94" s="58"/>
      <c r="F94" s="43">
        <f t="shared" si="0"/>
        <v>6.2393900000000011</v>
      </c>
      <c r="G94" s="42"/>
      <c r="H94" s="43">
        <f t="shared" si="1"/>
        <v>5.5023400000000002</v>
      </c>
      <c r="I94" s="1"/>
      <c r="J94" s="124">
        <v>0.72599999999999998</v>
      </c>
      <c r="K94" s="59"/>
      <c r="L94" s="45">
        <f t="shared" si="2"/>
        <v>3.0285800000000012</v>
      </c>
      <c r="M94" s="44"/>
      <c r="N94" s="45">
        <f t="shared" si="3"/>
        <v>2.7434800000000004</v>
      </c>
    </row>
    <row r="95" spans="1:19" x14ac:dyDescent="0.2">
      <c r="A95" s="123">
        <v>174907</v>
      </c>
      <c r="B95" s="123">
        <v>178110</v>
      </c>
      <c r="C95" s="1"/>
      <c r="D95" s="124">
        <v>0.33300000000000002</v>
      </c>
      <c r="E95" s="58"/>
      <c r="F95" s="43">
        <f t="shared" si="0"/>
        <v>6.2393900000000011</v>
      </c>
      <c r="G95" s="42"/>
      <c r="H95" s="43">
        <f t="shared" si="1"/>
        <v>5.5023400000000002</v>
      </c>
      <c r="I95" s="1"/>
      <c r="J95" s="124">
        <v>0.71799999999999997</v>
      </c>
      <c r="K95" s="59"/>
      <c r="L95" s="45">
        <f t="shared" si="2"/>
        <v>3.0939400000000012</v>
      </c>
      <c r="M95" s="44"/>
      <c r="N95" s="45">
        <f t="shared" si="3"/>
        <v>2.7996400000000001</v>
      </c>
    </row>
    <row r="96" spans="1:19" x14ac:dyDescent="0.2">
      <c r="A96" s="123">
        <v>178111</v>
      </c>
      <c r="B96" s="123">
        <v>181317</v>
      </c>
      <c r="C96" s="1"/>
      <c r="D96" s="124">
        <v>0.33300000000000002</v>
      </c>
      <c r="E96" s="58"/>
      <c r="F96" s="43">
        <f t="shared" si="0"/>
        <v>6.2393900000000011</v>
      </c>
      <c r="G96" s="42"/>
      <c r="H96" s="43">
        <f t="shared" si="1"/>
        <v>5.5023400000000002</v>
      </c>
      <c r="I96" s="1"/>
      <c r="J96" s="124">
        <v>0.71099999999999997</v>
      </c>
      <c r="K96" s="59"/>
      <c r="L96" s="45">
        <f t="shared" si="2"/>
        <v>3.1511300000000011</v>
      </c>
      <c r="M96" s="44"/>
      <c r="N96" s="45">
        <f t="shared" si="3"/>
        <v>2.8487800000000005</v>
      </c>
    </row>
    <row r="97" spans="1:19" x14ac:dyDescent="0.2">
      <c r="A97" s="123">
        <v>181318</v>
      </c>
      <c r="B97" s="123">
        <v>184522</v>
      </c>
      <c r="C97" s="1"/>
      <c r="D97" s="124">
        <v>0.33300000000000002</v>
      </c>
      <c r="E97" s="58"/>
      <c r="F97" s="43">
        <f t="shared" si="0"/>
        <v>6.2393900000000011</v>
      </c>
      <c r="G97" s="42"/>
      <c r="H97" s="43">
        <f t="shared" si="1"/>
        <v>5.5023400000000002</v>
      </c>
      <c r="I97" s="1"/>
      <c r="J97" s="124">
        <v>0.70499999999999996</v>
      </c>
      <c r="K97" s="59"/>
      <c r="L97" s="45">
        <f t="shared" si="2"/>
        <v>3.2001500000000012</v>
      </c>
      <c r="M97" s="44"/>
      <c r="N97" s="45">
        <f t="shared" si="3"/>
        <v>2.8909000000000002</v>
      </c>
    </row>
    <row r="98" spans="1:19" x14ac:dyDescent="0.2">
      <c r="A98" s="123">
        <v>184523</v>
      </c>
      <c r="B98" s="123">
        <v>187726</v>
      </c>
      <c r="C98" s="1"/>
      <c r="D98" s="124">
        <v>0.33300000000000002</v>
      </c>
      <c r="E98" s="58"/>
      <c r="F98" s="43">
        <f t="shared" ref="F98:F100" si="4">IF($D$19&gt;=$F$28,($F$28*(100%-D98))+($F$19),$D$19*(100%-D98)+$F$19)</f>
        <v>6.2393900000000011</v>
      </c>
      <c r="G98" s="42"/>
      <c r="H98" s="43">
        <f t="shared" ref="H98:H101" si="5">IF($D$20&gt;=$H$28,($H$28*(100%-D98))+($F$20),$D$20*(100%-D98)+($F$20))</f>
        <v>5.5023400000000002</v>
      </c>
      <c r="I98" s="1"/>
      <c r="J98" s="124">
        <v>0.69799999999999995</v>
      </c>
      <c r="K98" s="59"/>
      <c r="L98" s="45">
        <f t="shared" ref="L98:L101" si="6">IF($D$19&gt;=$F$28,($F$28*(100%-J98))+($F$19),$D$19*(100%-J98)+$F$19)</f>
        <v>3.2573400000000015</v>
      </c>
      <c r="M98" s="44"/>
      <c r="N98" s="45">
        <f t="shared" ref="N98:N101" si="7">IF($D$20&gt;=$H$28,($H$28*(100%-J98))+($F$20),$D$20*(100%-J98)+($F$20))</f>
        <v>2.9400400000000007</v>
      </c>
    </row>
    <row r="99" spans="1:19" x14ac:dyDescent="0.2">
      <c r="A99" s="123">
        <v>187727</v>
      </c>
      <c r="B99" s="123">
        <v>190932</v>
      </c>
      <c r="C99" s="1"/>
      <c r="D99" s="124">
        <v>0.33300000000000002</v>
      </c>
      <c r="E99" s="58"/>
      <c r="F99" s="43">
        <f t="shared" si="4"/>
        <v>6.2393900000000011</v>
      </c>
      <c r="G99" s="42"/>
      <c r="H99" s="43">
        <f t="shared" si="5"/>
        <v>5.5023400000000002</v>
      </c>
      <c r="I99" s="1"/>
      <c r="J99" s="124">
        <v>0.69</v>
      </c>
      <c r="K99" s="59"/>
      <c r="L99" s="45">
        <f t="shared" si="6"/>
        <v>3.3227000000000015</v>
      </c>
      <c r="M99" s="44"/>
      <c r="N99" s="45">
        <f t="shared" si="7"/>
        <v>2.9962000000000004</v>
      </c>
    </row>
    <row r="100" spans="1:19" x14ac:dyDescent="0.2">
      <c r="A100" s="123">
        <v>190933</v>
      </c>
      <c r="B100" s="123">
        <v>194135</v>
      </c>
      <c r="C100" s="1"/>
      <c r="D100" s="124">
        <v>0.33300000000000002</v>
      </c>
      <c r="E100" s="58"/>
      <c r="F100" s="43">
        <f t="shared" si="4"/>
        <v>6.2393900000000011</v>
      </c>
      <c r="G100" s="42"/>
      <c r="H100" s="43">
        <f t="shared" si="5"/>
        <v>5.5023400000000002</v>
      </c>
      <c r="I100" s="1"/>
      <c r="J100" s="124">
        <v>0.68500000000000005</v>
      </c>
      <c r="K100" s="59"/>
      <c r="L100" s="45">
        <f t="shared" si="6"/>
        <v>3.3635500000000005</v>
      </c>
      <c r="M100" s="44"/>
      <c r="N100" s="45">
        <f t="shared" si="7"/>
        <v>3.0312999999999999</v>
      </c>
    </row>
    <row r="101" spans="1:19" x14ac:dyDescent="0.2">
      <c r="A101" s="123">
        <v>194136</v>
      </c>
      <c r="B101" s="122" t="s">
        <v>62</v>
      </c>
      <c r="C101" s="1"/>
      <c r="D101" s="124">
        <v>0.33300000000000002</v>
      </c>
      <c r="E101" s="58"/>
      <c r="F101" s="43">
        <f>IF($D$19&gt;=$F$28,($F$28*(100%-D101))+($F$19),$D$19*(100%-D101)+$F$19)</f>
        <v>6.2393900000000011</v>
      </c>
      <c r="G101" s="42"/>
      <c r="H101" s="43">
        <f t="shared" si="5"/>
        <v>5.5023400000000002</v>
      </c>
      <c r="I101" s="1"/>
      <c r="J101" s="124">
        <v>0.67600000000000005</v>
      </c>
      <c r="K101" s="59"/>
      <c r="L101" s="45">
        <f t="shared" si="6"/>
        <v>3.4370800000000004</v>
      </c>
      <c r="M101" s="44"/>
      <c r="N101" s="45">
        <f t="shared" si="7"/>
        <v>3.0944799999999999</v>
      </c>
      <c r="R101" s="125">
        <f>+(8.17*(1-D101))+0.79</f>
        <v>6.2393900000000002</v>
      </c>
      <c r="S101" s="125">
        <f>+(8.17*(1-J101))+0.79</f>
        <v>3.4370799999999995</v>
      </c>
    </row>
    <row r="102" spans="1:19" x14ac:dyDescent="0.2">
      <c r="C102" s="1"/>
      <c r="I102" s="1"/>
    </row>
    <row r="103" spans="1:19" x14ac:dyDescent="0.2">
      <c r="C103" s="1"/>
      <c r="I103" s="1"/>
    </row>
    <row r="104" spans="1:19" x14ac:dyDescent="0.2">
      <c r="C104" s="1"/>
      <c r="I104" s="1"/>
    </row>
    <row r="105" spans="1:19" x14ac:dyDescent="0.2">
      <c r="A105" s="51"/>
      <c r="C105" s="1"/>
      <c r="I105" s="1"/>
    </row>
    <row r="106" spans="1:19" x14ac:dyDescent="0.2">
      <c r="A106" s="51"/>
      <c r="C106" s="1"/>
      <c r="I106" s="1"/>
    </row>
    <row r="107" spans="1:19" x14ac:dyDescent="0.2">
      <c r="C107" s="1"/>
      <c r="I107" s="1"/>
    </row>
    <row r="108" spans="1:19" x14ac:dyDescent="0.2">
      <c r="C108" s="1"/>
      <c r="I108" s="1"/>
    </row>
    <row r="109" spans="1:19" x14ac:dyDescent="0.2">
      <c r="C109" s="1"/>
      <c r="I109" s="1"/>
    </row>
    <row r="110" spans="1:19" ht="15.75" x14ac:dyDescent="0.2">
      <c r="A110" s="53"/>
      <c r="B110" s="54"/>
      <c r="C110" s="57"/>
      <c r="D110" s="52"/>
      <c r="I110" s="1"/>
    </row>
    <row r="111" spans="1:19" ht="15.75" x14ac:dyDescent="0.2">
      <c r="A111" s="54"/>
      <c r="B111" s="54"/>
      <c r="C111" s="57"/>
      <c r="D111" s="52"/>
      <c r="I111" s="1"/>
    </row>
    <row r="112" spans="1:19" ht="15.75" x14ac:dyDescent="0.2">
      <c r="A112" s="54"/>
      <c r="B112" s="54"/>
      <c r="C112" s="57"/>
      <c r="D112" s="52"/>
      <c r="I112" s="1"/>
    </row>
    <row r="113" spans="1:10" ht="15.75" x14ac:dyDescent="0.2">
      <c r="A113" s="54"/>
      <c r="B113" s="54"/>
      <c r="C113" s="57"/>
      <c r="D113" s="52"/>
      <c r="I113" s="1"/>
    </row>
    <row r="114" spans="1:10" ht="15.75" x14ac:dyDescent="0.2">
      <c r="A114" s="54"/>
      <c r="B114" s="54"/>
      <c r="C114" s="52"/>
      <c r="D114" s="52"/>
    </row>
    <row r="115" spans="1:10" ht="15.75" x14ac:dyDescent="0.2">
      <c r="A115" s="54"/>
      <c r="B115" s="54"/>
      <c r="C115" s="52"/>
      <c r="D115" s="52"/>
      <c r="F115"/>
      <c r="H115"/>
      <c r="J115"/>
    </row>
    <row r="116" spans="1:10" ht="15.75" x14ac:dyDescent="0.2">
      <c r="A116" s="54"/>
      <c r="B116" s="54"/>
      <c r="C116" s="52"/>
      <c r="D116" s="52"/>
      <c r="F116"/>
      <c r="H116"/>
      <c r="J116"/>
    </row>
    <row r="117" spans="1:10" ht="15.75" x14ac:dyDescent="0.2">
      <c r="A117" s="54"/>
      <c r="B117" s="54"/>
      <c r="C117" s="52"/>
      <c r="D117" s="52"/>
      <c r="F117"/>
      <c r="H117"/>
      <c r="J117"/>
    </row>
    <row r="118" spans="1:10" ht="15.75" x14ac:dyDescent="0.2">
      <c r="A118" s="54"/>
      <c r="B118" s="54"/>
      <c r="C118" s="52"/>
      <c r="D118" s="52"/>
      <c r="F118"/>
      <c r="H118"/>
      <c r="J118"/>
    </row>
    <row r="119" spans="1:10" ht="15.75" x14ac:dyDescent="0.2">
      <c r="A119" s="54"/>
      <c r="B119" s="54"/>
      <c r="C119" s="52"/>
      <c r="D119" s="52"/>
      <c r="F119"/>
      <c r="H119"/>
      <c r="J119"/>
    </row>
    <row r="120" spans="1:10" ht="15.75" x14ac:dyDescent="0.2">
      <c r="A120" s="54"/>
      <c r="B120" s="54"/>
      <c r="C120" s="52"/>
      <c r="D120" s="52"/>
      <c r="F120"/>
      <c r="H120"/>
      <c r="J120"/>
    </row>
    <row r="121" spans="1:10" ht="15.75" x14ac:dyDescent="0.2">
      <c r="A121" s="54"/>
      <c r="B121" s="54"/>
      <c r="C121" s="52"/>
      <c r="D121" s="52"/>
      <c r="F121"/>
      <c r="H121"/>
      <c r="J121"/>
    </row>
    <row r="122" spans="1:10" ht="15.75" x14ac:dyDescent="0.2">
      <c r="A122" s="54"/>
      <c r="B122" s="54"/>
      <c r="C122" s="52"/>
      <c r="D122" s="52"/>
      <c r="F122"/>
      <c r="H122"/>
      <c r="J122"/>
    </row>
    <row r="123" spans="1:10" ht="15.75" x14ac:dyDescent="0.2">
      <c r="A123" s="54"/>
      <c r="B123" s="54"/>
      <c r="C123" s="52"/>
      <c r="D123" s="52"/>
      <c r="F123"/>
      <c r="H123"/>
      <c r="J123"/>
    </row>
    <row r="124" spans="1:10" ht="15.75" x14ac:dyDescent="0.2">
      <c r="A124" s="54"/>
      <c r="B124" s="54"/>
      <c r="C124" s="52"/>
      <c r="D124" s="52"/>
      <c r="F124"/>
      <c r="H124"/>
      <c r="J124"/>
    </row>
    <row r="125" spans="1:10" ht="15.75" x14ac:dyDescent="0.2">
      <c r="A125" s="54"/>
      <c r="B125" s="54"/>
      <c r="C125" s="52"/>
      <c r="D125" s="52"/>
      <c r="F125"/>
      <c r="H125"/>
      <c r="J125"/>
    </row>
    <row r="126" spans="1:10" ht="15.75" x14ac:dyDescent="0.2">
      <c r="A126" s="54"/>
      <c r="B126" s="54"/>
      <c r="C126" s="52"/>
      <c r="D126" s="52"/>
      <c r="F126"/>
      <c r="H126"/>
      <c r="J126"/>
    </row>
    <row r="127" spans="1:10" ht="15.75" x14ac:dyDescent="0.2">
      <c r="A127" s="54"/>
      <c r="B127" s="54"/>
      <c r="C127" s="52"/>
      <c r="D127" s="52"/>
      <c r="F127"/>
      <c r="H127"/>
      <c r="J127"/>
    </row>
    <row r="128" spans="1:10" ht="15.75" x14ac:dyDescent="0.2">
      <c r="A128" s="54"/>
      <c r="B128" s="54"/>
      <c r="C128" s="52"/>
      <c r="D128" s="52"/>
      <c r="F128"/>
      <c r="H128"/>
      <c r="J128"/>
    </row>
    <row r="129" spans="1:10" ht="15.75" x14ac:dyDescent="0.2">
      <c r="A129" s="54"/>
      <c r="B129" s="54"/>
      <c r="C129" s="52"/>
      <c r="D129" s="52"/>
      <c r="F129"/>
      <c r="H129"/>
      <c r="J129"/>
    </row>
    <row r="130" spans="1:10" ht="15.75" x14ac:dyDescent="0.2">
      <c r="A130" s="54"/>
      <c r="B130" s="54"/>
      <c r="C130" s="52"/>
      <c r="D130" s="52"/>
      <c r="F130"/>
      <c r="H130"/>
      <c r="J130"/>
    </row>
    <row r="131" spans="1:10" ht="15.75" x14ac:dyDescent="0.2">
      <c r="A131" s="54"/>
      <c r="B131" s="54"/>
      <c r="C131" s="52"/>
      <c r="D131" s="52"/>
      <c r="F131"/>
      <c r="H131"/>
      <c r="J131"/>
    </row>
    <row r="132" spans="1:10" ht="15.75" x14ac:dyDescent="0.2">
      <c r="A132" s="54"/>
      <c r="B132" s="54"/>
      <c r="C132" s="52"/>
      <c r="D132" s="52"/>
      <c r="F132"/>
      <c r="H132"/>
      <c r="J132"/>
    </row>
    <row r="133" spans="1:10" ht="15.75" x14ac:dyDescent="0.2">
      <c r="A133" s="54"/>
      <c r="B133" s="54"/>
      <c r="C133" s="52"/>
      <c r="D133" s="52"/>
      <c r="F133"/>
      <c r="H133"/>
      <c r="J133"/>
    </row>
    <row r="134" spans="1:10" ht="15.75" x14ac:dyDescent="0.2">
      <c r="A134" s="54"/>
      <c r="B134" s="54"/>
      <c r="C134" s="52"/>
      <c r="D134" s="52"/>
      <c r="F134"/>
      <c r="H134"/>
      <c r="J134"/>
    </row>
    <row r="135" spans="1:10" ht="15.75" x14ac:dyDescent="0.2">
      <c r="A135" s="54"/>
      <c r="B135" s="54"/>
      <c r="C135" s="52"/>
      <c r="D135" s="52"/>
      <c r="F135"/>
      <c r="H135"/>
      <c r="J135"/>
    </row>
    <row r="136" spans="1:10" ht="15.75" x14ac:dyDescent="0.2">
      <c r="A136" s="54"/>
      <c r="B136" s="54"/>
      <c r="C136" s="52"/>
      <c r="D136" s="52"/>
      <c r="F136"/>
      <c r="H136"/>
      <c r="J136"/>
    </row>
    <row r="137" spans="1:10" ht="15.75" x14ac:dyDescent="0.2">
      <c r="A137" s="54"/>
      <c r="B137" s="54"/>
      <c r="C137" s="52"/>
      <c r="D137" s="52"/>
      <c r="F137"/>
      <c r="H137"/>
      <c r="J137"/>
    </row>
    <row r="138" spans="1:10" ht="15.75" x14ac:dyDescent="0.2">
      <c r="A138" s="54"/>
      <c r="B138" s="54"/>
      <c r="C138" s="52"/>
      <c r="D138" s="52"/>
      <c r="F138"/>
      <c r="H138"/>
      <c r="J138"/>
    </row>
    <row r="139" spans="1:10" ht="15.75" x14ac:dyDescent="0.2">
      <c r="A139" s="54"/>
      <c r="B139" s="54"/>
      <c r="C139" s="52"/>
      <c r="D139" s="52"/>
      <c r="F139"/>
      <c r="H139"/>
      <c r="J139"/>
    </row>
    <row r="140" spans="1:10" ht="15.75" x14ac:dyDescent="0.2">
      <c r="A140" s="54"/>
      <c r="B140" s="54"/>
      <c r="C140" s="52"/>
      <c r="D140" s="52"/>
      <c r="F140"/>
      <c r="H140"/>
      <c r="J140"/>
    </row>
    <row r="141" spans="1:10" ht="15.75" x14ac:dyDescent="0.2">
      <c r="A141" s="54"/>
      <c r="B141" s="54"/>
      <c r="C141" s="52"/>
      <c r="D141" s="52"/>
      <c r="F141"/>
      <c r="H141"/>
      <c r="J141"/>
    </row>
    <row r="142" spans="1:10" ht="15.75" x14ac:dyDescent="0.2">
      <c r="A142" s="54"/>
      <c r="B142" s="54"/>
      <c r="C142" s="52"/>
      <c r="D142" s="52"/>
      <c r="F142"/>
      <c r="H142"/>
      <c r="J142"/>
    </row>
    <row r="143" spans="1:10" ht="15.75" x14ac:dyDescent="0.2">
      <c r="A143" s="54"/>
      <c r="B143" s="54"/>
      <c r="C143" s="52"/>
      <c r="D143" s="52"/>
      <c r="F143"/>
      <c r="H143"/>
      <c r="J143"/>
    </row>
    <row r="144" spans="1:10" ht="15.75" x14ac:dyDescent="0.2">
      <c r="A144" s="54"/>
      <c r="B144" s="54"/>
      <c r="C144" s="52"/>
      <c r="D144" s="52"/>
      <c r="F144"/>
      <c r="H144"/>
      <c r="J144"/>
    </row>
    <row r="145" spans="1:10" ht="15.75" x14ac:dyDescent="0.2">
      <c r="A145" s="54"/>
      <c r="B145" s="54"/>
      <c r="C145" s="52"/>
      <c r="D145" s="52"/>
      <c r="F145"/>
      <c r="H145"/>
      <c r="J145"/>
    </row>
    <row r="146" spans="1:10" ht="15.75" x14ac:dyDescent="0.2">
      <c r="A146" s="54"/>
      <c r="B146" s="54"/>
      <c r="C146" s="52"/>
      <c r="D146" s="52"/>
      <c r="F146"/>
      <c r="H146"/>
      <c r="J146"/>
    </row>
    <row r="147" spans="1:10" ht="15.75" x14ac:dyDescent="0.2">
      <c r="A147" s="54"/>
      <c r="B147" s="54"/>
      <c r="C147" s="52"/>
      <c r="D147" s="52"/>
      <c r="F147"/>
      <c r="H147"/>
      <c r="J147"/>
    </row>
    <row r="148" spans="1:10" ht="15.75" x14ac:dyDescent="0.2">
      <c r="A148" s="54"/>
      <c r="B148" s="54"/>
      <c r="C148" s="52"/>
      <c r="D148" s="52"/>
      <c r="F148"/>
      <c r="H148"/>
      <c r="J148"/>
    </row>
    <row r="149" spans="1:10" ht="15.75" x14ac:dyDescent="0.2">
      <c r="A149" s="54"/>
      <c r="B149" s="54"/>
      <c r="C149" s="52"/>
      <c r="D149" s="52"/>
      <c r="F149"/>
      <c r="H149"/>
      <c r="J149"/>
    </row>
    <row r="150" spans="1:10" ht="15.75" x14ac:dyDescent="0.2">
      <c r="A150" s="55"/>
      <c r="B150" s="56"/>
      <c r="C150" s="52"/>
      <c r="D150" s="52"/>
      <c r="F150"/>
      <c r="H150"/>
      <c r="J150"/>
    </row>
    <row r="151" spans="1:10" ht="15.75" x14ac:dyDescent="0.2">
      <c r="A151" s="56"/>
      <c r="B151" s="56"/>
      <c r="C151" s="52"/>
      <c r="D151" s="52"/>
      <c r="F151"/>
      <c r="H151"/>
      <c r="J151"/>
    </row>
    <row r="152" spans="1:10" ht="15.75" x14ac:dyDescent="0.2">
      <c r="A152" s="56"/>
      <c r="B152" s="56"/>
      <c r="C152" s="52"/>
      <c r="D152" s="52"/>
      <c r="F152"/>
      <c r="H152"/>
      <c r="J152"/>
    </row>
    <row r="153" spans="1:10" ht="15.75" x14ac:dyDescent="0.2">
      <c r="A153" s="56"/>
      <c r="B153" s="56"/>
      <c r="C153" s="52"/>
      <c r="D153" s="52"/>
      <c r="F153"/>
      <c r="H153"/>
      <c r="J153"/>
    </row>
    <row r="154" spans="1:10" ht="15.75" x14ac:dyDescent="0.2">
      <c r="A154" s="56"/>
      <c r="B154" s="56"/>
      <c r="C154" s="52"/>
      <c r="D154" s="52"/>
      <c r="F154"/>
      <c r="H154"/>
      <c r="J154"/>
    </row>
    <row r="155" spans="1:10" ht="15.75" x14ac:dyDescent="0.2">
      <c r="A155" s="56"/>
      <c r="B155" s="56"/>
      <c r="C155" s="52"/>
      <c r="D155" s="52"/>
      <c r="F155"/>
      <c r="H155"/>
      <c r="J155"/>
    </row>
    <row r="156" spans="1:10" ht="15.75" x14ac:dyDescent="0.2">
      <c r="A156" s="56"/>
      <c r="B156" s="56"/>
      <c r="C156" s="52"/>
      <c r="D156" s="52"/>
      <c r="F156"/>
      <c r="H156"/>
      <c r="J156"/>
    </row>
    <row r="157" spans="1:10" ht="15.75" x14ac:dyDescent="0.2">
      <c r="A157" s="56"/>
      <c r="B157" s="56"/>
      <c r="C157" s="52"/>
      <c r="D157" s="52"/>
      <c r="F157"/>
      <c r="H157"/>
      <c r="J157"/>
    </row>
    <row r="158" spans="1:10" ht="15.75" x14ac:dyDescent="0.2">
      <c r="A158" s="56"/>
      <c r="B158" s="56"/>
      <c r="C158" s="52"/>
      <c r="D158" s="52"/>
      <c r="F158"/>
      <c r="H158"/>
      <c r="J158"/>
    </row>
    <row r="159" spans="1:10" ht="15.75" x14ac:dyDescent="0.2">
      <c r="A159" s="56"/>
      <c r="B159" s="56"/>
      <c r="C159" s="52"/>
      <c r="D159" s="52"/>
      <c r="F159"/>
      <c r="H159"/>
      <c r="J159"/>
    </row>
    <row r="160" spans="1:10" ht="15.75" x14ac:dyDescent="0.2">
      <c r="A160" s="56"/>
      <c r="B160" s="56"/>
      <c r="C160" s="52"/>
      <c r="D160" s="52"/>
      <c r="F160"/>
      <c r="H160"/>
      <c r="J160"/>
    </row>
    <row r="161" spans="1:10" ht="15.75" x14ac:dyDescent="0.2">
      <c r="A161" s="56"/>
      <c r="B161" s="56"/>
      <c r="C161" s="52"/>
      <c r="D161" s="52"/>
      <c r="F161"/>
      <c r="H161"/>
      <c r="J161"/>
    </row>
    <row r="162" spans="1:10" ht="15.75" x14ac:dyDescent="0.2">
      <c r="A162" s="56"/>
      <c r="B162" s="56"/>
      <c r="C162" s="52"/>
      <c r="D162" s="52"/>
      <c r="F162"/>
      <c r="H162"/>
      <c r="J162"/>
    </row>
    <row r="163" spans="1:10" ht="15.75" x14ac:dyDescent="0.2">
      <c r="A163" s="56"/>
      <c r="B163" s="56"/>
      <c r="C163" s="52"/>
      <c r="D163" s="52"/>
      <c r="F163"/>
      <c r="H163"/>
      <c r="J163"/>
    </row>
    <row r="164" spans="1:10" ht="15.75" x14ac:dyDescent="0.2">
      <c r="A164" s="56"/>
      <c r="B164" s="56"/>
      <c r="C164" s="52"/>
      <c r="D164" s="52"/>
      <c r="F164"/>
      <c r="H164"/>
      <c r="J164"/>
    </row>
    <row r="165" spans="1:10" ht="15.75" x14ac:dyDescent="0.2">
      <c r="A165" s="56"/>
      <c r="B165" s="56"/>
      <c r="C165" s="52"/>
      <c r="D165" s="52"/>
      <c r="F165"/>
      <c r="H165"/>
      <c r="J165"/>
    </row>
    <row r="166" spans="1:10" ht="15.75" x14ac:dyDescent="0.2">
      <c r="A166" s="56"/>
      <c r="B166" s="56"/>
      <c r="C166" s="52"/>
      <c r="D166" s="52"/>
      <c r="F166"/>
      <c r="H166"/>
      <c r="J166"/>
    </row>
    <row r="167" spans="1:10" ht="15.75" x14ac:dyDescent="0.2">
      <c r="A167" s="56"/>
      <c r="B167" s="55"/>
      <c r="C167" s="52"/>
      <c r="D167" s="52"/>
      <c r="F167"/>
      <c r="H167"/>
      <c r="J167"/>
    </row>
    <row r="168" spans="1:10" ht="15.75" x14ac:dyDescent="0.2">
      <c r="A168" s="56"/>
      <c r="B168" s="56"/>
      <c r="C168" s="52"/>
      <c r="D168" s="52"/>
      <c r="F168"/>
      <c r="H168"/>
      <c r="J168"/>
    </row>
    <row r="169" spans="1:10" ht="15.75" x14ac:dyDescent="0.2">
      <c r="A169" s="56"/>
      <c r="B169" s="56"/>
      <c r="C169" s="52"/>
      <c r="D169" s="52"/>
      <c r="F169"/>
      <c r="H169"/>
      <c r="J169"/>
    </row>
    <row r="170" spans="1:10" ht="15.75" x14ac:dyDescent="0.2">
      <c r="A170" s="56"/>
      <c r="B170" s="56"/>
      <c r="C170" s="52"/>
      <c r="D170" s="52"/>
      <c r="F170"/>
      <c r="H170"/>
      <c r="J170"/>
    </row>
    <row r="171" spans="1:10" ht="15.75" x14ac:dyDescent="0.2">
      <c r="A171" s="56"/>
      <c r="B171" s="56"/>
      <c r="C171" s="52"/>
      <c r="D171" s="52"/>
      <c r="F171"/>
      <c r="H171"/>
      <c r="J171"/>
    </row>
    <row r="172" spans="1:10" ht="15.75" x14ac:dyDescent="0.2">
      <c r="A172" s="56"/>
      <c r="B172" s="56"/>
      <c r="C172" s="52"/>
      <c r="D172" s="52"/>
      <c r="F172"/>
      <c r="H172"/>
      <c r="J172"/>
    </row>
    <row r="173" spans="1:10" ht="15.75" x14ac:dyDescent="0.2">
      <c r="A173" s="56"/>
      <c r="B173" s="56"/>
      <c r="C173" s="52"/>
      <c r="D173" s="52"/>
      <c r="F173"/>
      <c r="H173"/>
      <c r="J173"/>
    </row>
    <row r="174" spans="1:10" ht="15.75" x14ac:dyDescent="0.2">
      <c r="A174" s="56"/>
      <c r="B174" s="56"/>
      <c r="C174" s="52"/>
      <c r="D174" s="52"/>
      <c r="F174"/>
      <c r="H174"/>
      <c r="J174"/>
    </row>
    <row r="175" spans="1:10" ht="15.75" x14ac:dyDescent="0.2">
      <c r="A175" s="56"/>
      <c r="B175" s="56"/>
      <c r="C175" s="52"/>
      <c r="D175" s="52"/>
      <c r="F175"/>
      <c r="H175"/>
      <c r="J175"/>
    </row>
    <row r="176" spans="1:10" ht="15.75" x14ac:dyDescent="0.2">
      <c r="A176" s="56"/>
      <c r="B176" s="56"/>
      <c r="C176" s="52"/>
      <c r="D176" s="52"/>
      <c r="F176"/>
      <c r="H176"/>
      <c r="J176"/>
    </row>
    <row r="177" spans="1:10" ht="15.75" x14ac:dyDescent="0.2">
      <c r="A177" s="56"/>
      <c r="B177" s="56"/>
      <c r="C177" s="52"/>
      <c r="D177" s="52"/>
      <c r="F177"/>
      <c r="H177"/>
      <c r="J177"/>
    </row>
    <row r="178" spans="1:10" ht="15.75" x14ac:dyDescent="0.2">
      <c r="A178" s="56"/>
      <c r="B178" s="53"/>
      <c r="C178" s="52"/>
      <c r="D178" s="52"/>
      <c r="F178"/>
      <c r="H178"/>
      <c r="J178"/>
    </row>
  </sheetData>
  <mergeCells count="3">
    <mergeCell ref="A24:B24"/>
    <mergeCell ref="D24:H24"/>
    <mergeCell ref="J24:N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Voorbeeldberekening</vt:lpstr>
      <vt:lpstr>Tabel 2020 40 weken</vt:lpstr>
      <vt:lpstr>Voorbeeldberekening!Afdrukbereik</vt:lpstr>
    </vt:vector>
  </TitlesOfParts>
  <Company>Kinderopvang De Eerste Stap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Bard Evers</dc:creator>
  <cp:lastModifiedBy>Marjo van den Boom</cp:lastModifiedBy>
  <cp:lastPrinted>2015-11-11T10:17:54Z</cp:lastPrinted>
  <dcterms:created xsi:type="dcterms:W3CDTF">2011-09-27T07:14:59Z</dcterms:created>
  <dcterms:modified xsi:type="dcterms:W3CDTF">2019-11-08T08:21:33Z</dcterms:modified>
</cp:coreProperties>
</file>